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9140" windowHeight="6120"/>
  </bookViews>
  <sheets>
    <sheet name="RUN SHEET" sheetId="2" r:id="rId1"/>
    <sheet name="FOLLOW UP SUMMARY LIST" sheetId="5" r:id="rId2"/>
    <sheet name="BRIDGES" sheetId="6" r:id="rId3"/>
  </sheets>
  <definedNames>
    <definedName name="_xlnm.Print_Titles" localSheetId="0">'RUN SHEET'!$5:$6</definedName>
  </definedNames>
  <calcPr calcId="145621"/>
</workbook>
</file>

<file path=xl/calcChain.xml><?xml version="1.0" encoding="utf-8"?>
<calcChain xmlns="http://schemas.openxmlformats.org/spreadsheetml/2006/main">
  <c r="A22" i="2" l="1"/>
  <c r="A27" i="2"/>
  <c r="A92" i="2"/>
  <c r="A87" i="2"/>
  <c r="A82" i="2"/>
  <c r="A77" i="2"/>
  <c r="A72" i="2"/>
  <c r="A67" i="2"/>
  <c r="A52" i="2"/>
  <c r="A47" i="2"/>
  <c r="A42" i="2"/>
  <c r="A37" i="2"/>
  <c r="N122" i="2" l="1"/>
  <c r="N117" i="2"/>
  <c r="N112" i="2"/>
  <c r="N107" i="2"/>
  <c r="N102" i="2"/>
  <c r="N97" i="2"/>
  <c r="N87" i="2"/>
  <c r="N82" i="2"/>
  <c r="N77" i="2"/>
  <c r="N67" i="2"/>
  <c r="N72" i="2"/>
  <c r="N62" i="2"/>
  <c r="N57" i="2"/>
  <c r="N52" i="2"/>
  <c r="N47" i="2"/>
  <c r="N42" i="2"/>
  <c r="N37" i="2"/>
  <c r="N32" i="2"/>
  <c r="N27" i="2"/>
  <c r="N22" i="2"/>
  <c r="A127" i="2"/>
  <c r="A32" i="2"/>
  <c r="A17" i="2"/>
  <c r="N17" i="2"/>
  <c r="P132" i="2" l="1"/>
  <c r="P127" i="2"/>
  <c r="P122" i="2"/>
  <c r="P117" i="2"/>
  <c r="P112" i="2"/>
  <c r="P107" i="2"/>
  <c r="P102" i="2"/>
  <c r="P97" i="2"/>
  <c r="P92" i="2"/>
  <c r="P87" i="2"/>
  <c r="P82" i="2"/>
  <c r="P77" i="2"/>
  <c r="P72" i="2"/>
  <c r="P67" i="2"/>
  <c r="P62" i="2"/>
  <c r="P57" i="2"/>
  <c r="P52" i="2"/>
  <c r="P47" i="2"/>
  <c r="P42" i="2"/>
  <c r="P37" i="2"/>
  <c r="P32" i="2"/>
  <c r="P27" i="2"/>
  <c r="P22" i="2"/>
  <c r="P17" i="2"/>
  <c r="P12" i="2"/>
  <c r="L132" i="2"/>
  <c r="L127" i="2"/>
  <c r="L122" i="2"/>
  <c r="L117" i="2"/>
  <c r="L112" i="2"/>
  <c r="L107" i="2"/>
  <c r="L102" i="2"/>
  <c r="L97" i="2"/>
  <c r="L92" i="2"/>
  <c r="L87" i="2"/>
  <c r="L82" i="2"/>
  <c r="L77" i="2"/>
  <c r="L72" i="2"/>
  <c r="L67" i="2"/>
  <c r="L62" i="2"/>
  <c r="L57" i="2"/>
  <c r="L52" i="2"/>
  <c r="L47" i="2"/>
  <c r="L42" i="2"/>
  <c r="L37" i="2"/>
  <c r="L32" i="2"/>
  <c r="L27" i="2"/>
  <c r="L22" i="2"/>
  <c r="L17" i="2"/>
  <c r="L12" i="2"/>
  <c r="A132" i="2"/>
  <c r="A122" i="2"/>
  <c r="A117" i="2"/>
  <c r="A112" i="2"/>
  <c r="A107" i="2"/>
  <c r="A102" i="2"/>
  <c r="A97" i="2"/>
  <c r="A62" i="2"/>
  <c r="A57" i="2"/>
  <c r="A12" i="2"/>
  <c r="J125" i="2"/>
  <c r="I125" i="2"/>
  <c r="H125" i="2"/>
  <c r="G125" i="2"/>
  <c r="F125" i="2"/>
  <c r="E125" i="2"/>
  <c r="J115" i="2"/>
  <c r="I115" i="2"/>
  <c r="H115" i="2"/>
  <c r="G115" i="2"/>
  <c r="F115" i="2"/>
  <c r="E115" i="2"/>
  <c r="J110" i="2"/>
  <c r="I110" i="2"/>
  <c r="H110" i="2"/>
  <c r="G110" i="2"/>
  <c r="F110" i="2"/>
  <c r="E110" i="2"/>
  <c r="N92" i="2"/>
  <c r="J65" i="2"/>
  <c r="I65" i="2"/>
  <c r="H65" i="2"/>
  <c r="G65" i="2"/>
  <c r="F65" i="2"/>
  <c r="E65" i="2"/>
  <c r="J60" i="2"/>
  <c r="I60" i="2"/>
  <c r="H60" i="2"/>
  <c r="G60" i="2"/>
  <c r="F60" i="2"/>
  <c r="E60" i="2"/>
  <c r="J55" i="2"/>
  <c r="I55" i="2"/>
  <c r="H55" i="2"/>
  <c r="G55" i="2"/>
  <c r="F55" i="2"/>
  <c r="E55" i="2"/>
  <c r="J45" i="2"/>
  <c r="I45" i="2"/>
  <c r="H45" i="2"/>
  <c r="G45" i="2"/>
  <c r="F45" i="2"/>
  <c r="E45" i="2"/>
  <c r="J40" i="2"/>
  <c r="I40" i="2"/>
  <c r="H40" i="2"/>
  <c r="G40" i="2"/>
  <c r="F40" i="2"/>
  <c r="E40" i="2"/>
  <c r="J35" i="2"/>
  <c r="I35" i="2"/>
  <c r="H35" i="2"/>
  <c r="G35" i="2"/>
  <c r="F35" i="2"/>
  <c r="E35" i="2"/>
  <c r="J10" i="2"/>
  <c r="I10" i="2"/>
  <c r="H10" i="2"/>
  <c r="G10" i="2"/>
  <c r="F10" i="2"/>
  <c r="E10" i="2"/>
  <c r="J15" i="2"/>
  <c r="I15" i="2"/>
  <c r="H15" i="2"/>
  <c r="G15" i="2"/>
  <c r="F15" i="2"/>
  <c r="E15" i="2"/>
  <c r="J20" i="2"/>
  <c r="I20" i="2"/>
  <c r="H20" i="2"/>
  <c r="G20" i="2"/>
  <c r="F20" i="2"/>
  <c r="E20" i="2"/>
  <c r="J25" i="2"/>
  <c r="I25" i="2"/>
  <c r="H25" i="2"/>
  <c r="G25" i="2"/>
  <c r="F25" i="2"/>
  <c r="E25" i="2"/>
  <c r="J30" i="2"/>
  <c r="I30" i="2"/>
  <c r="H30" i="2"/>
  <c r="G30" i="2"/>
  <c r="F30" i="2"/>
  <c r="E30" i="2"/>
  <c r="N12" i="2"/>
  <c r="P2" i="2"/>
  <c r="P7" i="2" s="1"/>
  <c r="N19" i="2"/>
  <c r="N24" i="2"/>
  <c r="AG29" i="2"/>
  <c r="AI29" i="2" s="1"/>
  <c r="AK30" i="2" s="1"/>
  <c r="AE29" i="2"/>
  <c r="AG30" i="2"/>
  <c r="AE30" i="2"/>
  <c r="N29" i="2"/>
  <c r="N34" i="2"/>
  <c r="N39" i="2"/>
  <c r="N44" i="2"/>
  <c r="N49" i="2"/>
  <c r="N54" i="2"/>
  <c r="N59" i="2"/>
  <c r="N64" i="2"/>
  <c r="N14" i="2"/>
  <c r="AG49" i="2"/>
  <c r="AE49" i="2"/>
  <c r="AG50" i="2"/>
  <c r="AE50" i="2"/>
  <c r="AI50" i="2" s="1"/>
  <c r="AK49" i="2" s="1"/>
  <c r="AM49" i="2" s="1"/>
  <c r="AE9" i="2"/>
  <c r="AG9" i="2"/>
  <c r="AQ9" i="2" s="1"/>
  <c r="AE10" i="2"/>
  <c r="AG10" i="2"/>
  <c r="AQ10" i="2" s="1"/>
  <c r="AB133" i="2"/>
  <c r="AA133" i="2"/>
  <c r="AA1" i="2" s="1"/>
  <c r="K3" i="2" s="1"/>
  <c r="L3" i="2" s="1"/>
  <c r="Z133" i="2"/>
  <c r="Z1" i="2" s="1"/>
  <c r="I3" i="2" s="1"/>
  <c r="J3" i="2" s="1"/>
  <c r="S133" i="2"/>
  <c r="O1" i="2" s="1"/>
  <c r="Q133" i="2"/>
  <c r="N1" i="2" s="1"/>
  <c r="O133" i="2"/>
  <c r="L1" i="2" s="1"/>
  <c r="M133" i="2"/>
  <c r="J1" i="2" s="1"/>
  <c r="K133" i="2"/>
  <c r="B1" i="2" s="1"/>
  <c r="N9" i="2"/>
  <c r="AG84" i="2"/>
  <c r="AE84" i="2"/>
  <c r="AG85" i="2"/>
  <c r="AE85" i="2"/>
  <c r="AG79" i="2"/>
  <c r="AE79" i="2"/>
  <c r="AG80" i="2"/>
  <c r="AE80" i="2"/>
  <c r="AG69" i="2"/>
  <c r="AI69" i="2" s="1"/>
  <c r="AK70" i="2" s="1"/>
  <c r="AE69" i="2"/>
  <c r="AG70" i="2"/>
  <c r="AE70" i="2"/>
  <c r="AG64" i="2"/>
  <c r="AE64" i="2"/>
  <c r="AG65" i="2"/>
  <c r="AE65" i="2"/>
  <c r="AG59" i="2"/>
  <c r="AI59" i="2" s="1"/>
  <c r="AK60" i="2" s="1"/>
  <c r="AE59" i="2"/>
  <c r="AG60" i="2"/>
  <c r="AI60" i="2" s="1"/>
  <c r="AE60" i="2"/>
  <c r="AG54" i="2"/>
  <c r="AI54" i="2" s="1"/>
  <c r="AK55" i="2" s="1"/>
  <c r="AE54" i="2"/>
  <c r="AG55" i="2"/>
  <c r="AE55" i="2"/>
  <c r="AG44" i="2"/>
  <c r="AI44" i="2" s="1"/>
  <c r="AK45" i="2" s="1"/>
  <c r="AE44" i="2"/>
  <c r="AG45" i="2"/>
  <c r="AE45" i="2"/>
  <c r="AG39" i="2"/>
  <c r="AE39" i="2"/>
  <c r="AE40" i="2"/>
  <c r="AG40" i="2"/>
  <c r="AG24" i="2"/>
  <c r="AI24" i="2" s="1"/>
  <c r="AK25" i="2" s="1"/>
  <c r="AE24" i="2"/>
  <c r="AG25" i="2"/>
  <c r="AI25" i="2" s="1"/>
  <c r="AE25" i="2"/>
  <c r="AG19" i="2"/>
  <c r="AI19" i="2" s="1"/>
  <c r="AK20" i="2" s="1"/>
  <c r="AE19" i="2"/>
  <c r="AG20" i="2"/>
  <c r="AE20" i="2"/>
  <c r="AG14" i="2"/>
  <c r="AI14" i="2" s="1"/>
  <c r="AK15" i="2" s="1"/>
  <c r="AE14" i="2"/>
  <c r="AG15" i="2"/>
  <c r="AE15" i="2"/>
  <c r="AE129" i="2"/>
  <c r="AG129" i="2"/>
  <c r="AE130" i="2"/>
  <c r="AO130" i="2" s="1"/>
  <c r="AG130" i="2"/>
  <c r="AQ130" i="2" s="1"/>
  <c r="AO129" i="2"/>
  <c r="AE124" i="2"/>
  <c r="AG124" i="2"/>
  <c r="AQ124" i="2" s="1"/>
  <c r="AE125" i="2"/>
  <c r="AG125" i="2"/>
  <c r="AO124" i="2"/>
  <c r="AO125" i="2"/>
  <c r="AE119" i="2"/>
  <c r="AG119" i="2"/>
  <c r="AE120" i="2"/>
  <c r="AO120" i="2" s="1"/>
  <c r="AG120" i="2"/>
  <c r="AO119" i="2"/>
  <c r="AE114" i="2"/>
  <c r="AG114" i="2"/>
  <c r="AQ114" i="2" s="1"/>
  <c r="AE115" i="2"/>
  <c r="AO115" i="2" s="1"/>
  <c r="AG115" i="2"/>
  <c r="AQ115" i="2" s="1"/>
  <c r="AO114" i="2"/>
  <c r="AE109" i="2"/>
  <c r="AG109" i="2"/>
  <c r="AE110" i="2"/>
  <c r="AO110" i="2" s="1"/>
  <c r="AG110" i="2"/>
  <c r="AQ110" i="2" s="1"/>
  <c r="AO109" i="2"/>
  <c r="J105" i="2"/>
  <c r="I105" i="2"/>
  <c r="H105" i="2"/>
  <c r="G105" i="2"/>
  <c r="AE104" i="2"/>
  <c r="AG104" i="2"/>
  <c r="AQ104" i="2" s="1"/>
  <c r="AE105" i="2"/>
  <c r="AO105" i="2" s="1"/>
  <c r="AG105" i="2"/>
  <c r="AO104" i="2"/>
  <c r="AE99" i="2"/>
  <c r="AO99" i="2" s="1"/>
  <c r="AG99" i="2"/>
  <c r="AQ99" i="2" s="1"/>
  <c r="AE100" i="2"/>
  <c r="AO100" i="2" s="1"/>
  <c r="AG100" i="2"/>
  <c r="AQ100" i="2" s="1"/>
  <c r="AE94" i="2"/>
  <c r="AO94" i="2" s="1"/>
  <c r="AG94" i="2"/>
  <c r="AQ94" i="2" s="1"/>
  <c r="AE95" i="2"/>
  <c r="AO95" i="2" s="1"/>
  <c r="AG95" i="2"/>
  <c r="AI95" i="2" s="1"/>
  <c r="AQ95" i="2"/>
  <c r="AE89" i="2"/>
  <c r="AO89" i="2" s="1"/>
  <c r="AG89" i="2"/>
  <c r="AQ89" i="2" s="1"/>
  <c r="AE90" i="2"/>
  <c r="AG90" i="2"/>
  <c r="AS86" i="2"/>
  <c r="AO84" i="2"/>
  <c r="AQ84" i="2"/>
  <c r="AQ85" i="2"/>
  <c r="AO85" i="2"/>
  <c r="AO79" i="2"/>
  <c r="AQ80" i="2"/>
  <c r="AO80" i="2"/>
  <c r="AE74" i="2"/>
  <c r="AO74" i="2" s="1"/>
  <c r="AG74" i="2"/>
  <c r="AQ74" i="2" s="1"/>
  <c r="AE75" i="2"/>
  <c r="AO75" i="2" s="1"/>
  <c r="AG75" i="2"/>
  <c r="AQ75" i="2" s="1"/>
  <c r="AS71" i="2"/>
  <c r="AO69" i="2"/>
  <c r="AQ69" i="2"/>
  <c r="AQ70" i="2"/>
  <c r="AO70" i="2"/>
  <c r="AG34" i="2"/>
  <c r="AQ34" i="2" s="1"/>
  <c r="AE34" i="2"/>
  <c r="AO34" i="2" s="1"/>
  <c r="AG35" i="2"/>
  <c r="AQ35" i="2" s="1"/>
  <c r="AE35" i="2"/>
  <c r="AQ30" i="2"/>
  <c r="AO15" i="2"/>
  <c r="AO10" i="2"/>
  <c r="AS66" i="2"/>
  <c r="AO64" i="2"/>
  <c r="AQ64" i="2"/>
  <c r="AQ65" i="2"/>
  <c r="AO65" i="2"/>
  <c r="AS61" i="2"/>
  <c r="AO59" i="2"/>
  <c r="AQ59" i="2"/>
  <c r="AQ60" i="2"/>
  <c r="AO60" i="2"/>
  <c r="AS56" i="2"/>
  <c r="AO54" i="2"/>
  <c r="AQ54" i="2"/>
  <c r="AQ55" i="2"/>
  <c r="AO55" i="2"/>
  <c r="AS51" i="2"/>
  <c r="AO49" i="2"/>
  <c r="AQ49" i="2"/>
  <c r="AQ50" i="2"/>
  <c r="AO50" i="2"/>
  <c r="AS46" i="2"/>
  <c r="AO44" i="2"/>
  <c r="AQ44" i="2"/>
  <c r="AQ45" i="2"/>
  <c r="AO45" i="2"/>
  <c r="AS41" i="2"/>
  <c r="AO39" i="2"/>
  <c r="AQ39" i="2"/>
  <c r="AQ40" i="2"/>
  <c r="AO40" i="2"/>
  <c r="AQ24" i="2"/>
  <c r="AQ25" i="2"/>
  <c r="AO25" i="2"/>
  <c r="AQ19" i="2"/>
  <c r="AQ20" i="2"/>
  <c r="AQ14" i="2"/>
  <c r="AQ15" i="2"/>
  <c r="AB1" i="2"/>
  <c r="M3" i="2" s="1"/>
  <c r="N3" i="2" s="1"/>
  <c r="N132" i="2"/>
  <c r="K132" i="2"/>
  <c r="K122" i="2"/>
  <c r="K117" i="2"/>
  <c r="K112" i="2"/>
  <c r="N109" i="2"/>
  <c r="J130" i="2"/>
  <c r="I130" i="2"/>
  <c r="H130" i="2"/>
  <c r="G130" i="2"/>
  <c r="F130" i="2"/>
  <c r="E130" i="2"/>
  <c r="N127" i="2"/>
  <c r="K127" i="2"/>
  <c r="N124" i="2"/>
  <c r="N119" i="2"/>
  <c r="N114" i="2"/>
  <c r="K107" i="2"/>
  <c r="F105" i="2"/>
  <c r="E105" i="2"/>
  <c r="N104" i="2"/>
  <c r="K102" i="2"/>
  <c r="J100" i="2"/>
  <c r="J101" i="2" s="1"/>
  <c r="I100" i="2"/>
  <c r="I101" i="2" s="1"/>
  <c r="H100" i="2"/>
  <c r="H101" i="2" s="1"/>
  <c r="G100" i="2"/>
  <c r="G101" i="2" s="1"/>
  <c r="F100" i="2"/>
  <c r="F101" i="2" s="1"/>
  <c r="E100" i="2"/>
  <c r="E101" i="2" s="1"/>
  <c r="N99" i="2"/>
  <c r="K97" i="2"/>
  <c r="J95" i="2"/>
  <c r="I95" i="2"/>
  <c r="H95" i="2"/>
  <c r="G95" i="2"/>
  <c r="F95" i="2"/>
  <c r="E95" i="2"/>
  <c r="N94" i="2"/>
  <c r="K92" i="2"/>
  <c r="J90" i="2"/>
  <c r="I90" i="2"/>
  <c r="H90" i="2"/>
  <c r="G90" i="2"/>
  <c r="F90" i="2"/>
  <c r="E90" i="2"/>
  <c r="N89" i="2"/>
  <c r="K87" i="2"/>
  <c r="N84" i="2"/>
  <c r="K82" i="2"/>
  <c r="J80" i="2"/>
  <c r="I80" i="2"/>
  <c r="H80" i="2"/>
  <c r="G80" i="2"/>
  <c r="F80" i="2"/>
  <c r="E80" i="2"/>
  <c r="N79" i="2"/>
  <c r="K77" i="2"/>
  <c r="J75" i="2"/>
  <c r="I75" i="2"/>
  <c r="H75" i="2"/>
  <c r="G75" i="2"/>
  <c r="F75" i="2"/>
  <c r="E75" i="2"/>
  <c r="N74" i="2"/>
  <c r="K72" i="2"/>
  <c r="J70" i="2"/>
  <c r="I70" i="2"/>
  <c r="H70" i="2"/>
  <c r="G70" i="2"/>
  <c r="F70" i="2"/>
  <c r="E70" i="2"/>
  <c r="N69" i="2"/>
  <c r="K67" i="2"/>
  <c r="K62" i="2"/>
  <c r="K57" i="2"/>
  <c r="K52" i="2"/>
  <c r="K47" i="2"/>
  <c r="K42" i="2"/>
  <c r="K37" i="2"/>
  <c r="K32" i="2"/>
  <c r="K27" i="2"/>
  <c r="K22" i="2"/>
  <c r="K17" i="2"/>
  <c r="AQ29" i="2"/>
  <c r="AS31" i="2"/>
  <c r="AO30" i="2"/>
  <c r="AO29" i="2"/>
  <c r="AO24" i="2"/>
  <c r="AS26" i="2"/>
  <c r="AO20" i="2"/>
  <c r="AS21" i="2"/>
  <c r="AO19" i="2"/>
  <c r="AO14" i="2"/>
  <c r="AS16" i="2"/>
  <c r="AO9" i="2"/>
  <c r="AI10" i="2"/>
  <c r="AK9" i="2" s="1"/>
  <c r="AM9" i="2" s="1"/>
  <c r="AS11" i="2"/>
  <c r="AI9" i="2"/>
  <c r="AK10" i="2" s="1"/>
  <c r="AI99" i="2"/>
  <c r="AK100" i="2" s="1"/>
  <c r="AM100" i="2" s="1"/>
  <c r="AS81" i="2"/>
  <c r="AQ79" i="2"/>
  <c r="AI79" i="2"/>
  <c r="AK80" i="2" s="1"/>
  <c r="AI34" i="2" l="1"/>
  <c r="AK35" i="2" s="1"/>
  <c r="AM35" i="2" s="1"/>
  <c r="AI90" i="2"/>
  <c r="AS54" i="2"/>
  <c r="AS55" i="2" s="1"/>
  <c r="AK89" i="2"/>
  <c r="AM89" i="2" s="1"/>
  <c r="AS24" i="2"/>
  <c r="AS25" i="2" s="1"/>
  <c r="AS29" i="2"/>
  <c r="AS30" i="2" s="1"/>
  <c r="AS59" i="2"/>
  <c r="AS60" i="2" s="1"/>
  <c r="AS64" i="2"/>
  <c r="AS65" i="2" s="1"/>
  <c r="AI75" i="2"/>
  <c r="AK74" i="2" s="1"/>
  <c r="AM74" i="2" s="1"/>
  <c r="AI105" i="2"/>
  <c r="AI15" i="2"/>
  <c r="AK14" i="2" s="1"/>
  <c r="AM14" i="2" s="1"/>
  <c r="AI80" i="2"/>
  <c r="AK79" i="2" s="1"/>
  <c r="AM79" i="2" s="1"/>
  <c r="AK104" i="2"/>
  <c r="AM104" i="2" s="1"/>
  <c r="AK24" i="2"/>
  <c r="AM24" i="2" s="1"/>
  <c r="AS14" i="2"/>
  <c r="AS15" i="2" s="1"/>
  <c r="AS36" i="2"/>
  <c r="AI104" i="2"/>
  <c r="AK105" i="2" s="1"/>
  <c r="AI49" i="2"/>
  <c r="AK50" i="2" s="1"/>
  <c r="AS79" i="2"/>
  <c r="AS80" i="2" s="1"/>
  <c r="AS101" i="2"/>
  <c r="AI74" i="2"/>
  <c r="AK75" i="2" s="1"/>
  <c r="AI94" i="2"/>
  <c r="AK95" i="2" s="1"/>
  <c r="AI124" i="2"/>
  <c r="AK125" i="2" s="1"/>
  <c r="AI45" i="2"/>
  <c r="AK44" i="2" s="1"/>
  <c r="AM44" i="2" s="1"/>
  <c r="AI70" i="2"/>
  <c r="AK69" i="2" s="1"/>
  <c r="AM69" i="2" s="1"/>
  <c r="AS19" i="2"/>
  <c r="AS20" i="2" s="1"/>
  <c r="AS39" i="2"/>
  <c r="AS40" i="2" s="1"/>
  <c r="AS44" i="2"/>
  <c r="AS45" i="2" s="1"/>
  <c r="AI35" i="2"/>
  <c r="AK34" i="2" s="1"/>
  <c r="AM34" i="2" s="1"/>
  <c r="AS84" i="2"/>
  <c r="AS85" i="2" s="1"/>
  <c r="AQ90" i="2"/>
  <c r="AK59" i="2"/>
  <c r="AM59" i="2" s="1"/>
  <c r="AS111" i="2"/>
  <c r="AS114" i="2"/>
  <c r="AS115" i="2" s="1"/>
  <c r="AI120" i="2"/>
  <c r="AK119" i="2" s="1"/>
  <c r="AM119" i="2" s="1"/>
  <c r="AI125" i="2"/>
  <c r="AK124" i="2" s="1"/>
  <c r="AM124" i="2" s="1"/>
  <c r="AS131" i="2"/>
  <c r="AI20" i="2"/>
  <c r="AK19" i="2" s="1"/>
  <c r="AM19" i="2" s="1"/>
  <c r="AI40" i="2"/>
  <c r="AK39" i="2" s="1"/>
  <c r="AM39" i="2" s="1"/>
  <c r="AI64" i="2"/>
  <c r="AK65" i="2" s="1"/>
  <c r="AI84" i="2"/>
  <c r="AK85" i="2" s="1"/>
  <c r="AS49" i="2"/>
  <c r="AS50" i="2" s="1"/>
  <c r="AS76" i="2"/>
  <c r="AS74" i="2"/>
  <c r="AS75" i="2" s="1"/>
  <c r="AK94" i="2"/>
  <c r="AM94" i="2" s="1"/>
  <c r="AS96" i="2"/>
  <c r="AS94" i="2"/>
  <c r="AS95" i="2" s="1"/>
  <c r="AS9" i="2"/>
  <c r="AS10" i="2" s="1"/>
  <c r="AS69" i="2"/>
  <c r="AS70" i="2" s="1"/>
  <c r="AS91" i="2"/>
  <c r="AQ105" i="2"/>
  <c r="AS104" i="2" s="1"/>
  <c r="AS105" i="2" s="1"/>
  <c r="AI110" i="2"/>
  <c r="AK109" i="2" s="1"/>
  <c r="AM109" i="2" s="1"/>
  <c r="AI114" i="2"/>
  <c r="AK115" i="2" s="1"/>
  <c r="AI115" i="2"/>
  <c r="AK114" i="2" s="1"/>
  <c r="AM114" i="2" s="1"/>
  <c r="AQ120" i="2"/>
  <c r="AS121" i="2"/>
  <c r="AQ125" i="2"/>
  <c r="AS124" i="2" s="1"/>
  <c r="AS125" i="2" s="1"/>
  <c r="AI130" i="2"/>
  <c r="AK129" i="2" s="1"/>
  <c r="AM129" i="2" s="1"/>
  <c r="AI39" i="2"/>
  <c r="AK40" i="2" s="1"/>
  <c r="AM40" i="2" s="1"/>
  <c r="AI55" i="2"/>
  <c r="AK54" i="2" s="1"/>
  <c r="AM54" i="2" s="1"/>
  <c r="AI65" i="2"/>
  <c r="AK64" i="2" s="1"/>
  <c r="AM64" i="2" s="1"/>
  <c r="AI85" i="2"/>
  <c r="AK84" i="2" s="1"/>
  <c r="AM84" i="2" s="1"/>
  <c r="AI30" i="2"/>
  <c r="AK29" i="2" s="1"/>
  <c r="AM29" i="2" s="1"/>
  <c r="AS99" i="2"/>
  <c r="AS100" i="2" s="1"/>
  <c r="AU19" i="2"/>
  <c r="AM20" i="2"/>
  <c r="AU24" i="2"/>
  <c r="AM25" i="2"/>
  <c r="AM45" i="2"/>
  <c r="AU44" i="2"/>
  <c r="AU74" i="2"/>
  <c r="AM75" i="2"/>
  <c r="AU94" i="2"/>
  <c r="AM95" i="2"/>
  <c r="AU104" i="2"/>
  <c r="AM105" i="2"/>
  <c r="AU124" i="2"/>
  <c r="AM125" i="2"/>
  <c r="AU64" i="2"/>
  <c r="AM65" i="2"/>
  <c r="AM85" i="2"/>
  <c r="AU9" i="2"/>
  <c r="AM10" i="2"/>
  <c r="AM15" i="2"/>
  <c r="AU14" i="2"/>
  <c r="AU54" i="2"/>
  <c r="AM55" i="2"/>
  <c r="AU59" i="2"/>
  <c r="AM60" i="2"/>
  <c r="AM70" i="2"/>
  <c r="AU69" i="2"/>
  <c r="AM30" i="2"/>
  <c r="AU114" i="2"/>
  <c r="AM115" i="2"/>
  <c r="AU39" i="2"/>
  <c r="AM50" i="2"/>
  <c r="AU49" i="2"/>
  <c r="AO90" i="2"/>
  <c r="AS89" i="2" s="1"/>
  <c r="AS90" i="2" s="1"/>
  <c r="AI109" i="2"/>
  <c r="AK110" i="2" s="1"/>
  <c r="AI119" i="2"/>
  <c r="AK120" i="2" s="1"/>
  <c r="AI129" i="2"/>
  <c r="AK130" i="2" s="1"/>
  <c r="AO35" i="2"/>
  <c r="AS34" i="2" s="1"/>
  <c r="AS35" i="2" s="1"/>
  <c r="AI89" i="2"/>
  <c r="AK90" i="2" s="1"/>
  <c r="AS106" i="2"/>
  <c r="AQ109" i="2"/>
  <c r="AS109" i="2" s="1"/>
  <c r="AS110" i="2" s="1"/>
  <c r="AS116" i="2"/>
  <c r="AQ119" i="2"/>
  <c r="AS119" i="2" s="1"/>
  <c r="AS120" i="2" s="1"/>
  <c r="AS126" i="2"/>
  <c r="AQ129" i="2"/>
  <c r="AS129" i="2" s="1"/>
  <c r="AS130" i="2" s="1"/>
  <c r="AM80" i="2"/>
  <c r="AI100" i="2"/>
  <c r="AK99" i="2" s="1"/>
  <c r="AM99" i="2" s="1"/>
  <c r="AU79" i="2" l="1"/>
  <c r="AU84" i="2"/>
  <c r="AU34" i="2"/>
  <c r="AU29" i="2"/>
  <c r="AM90" i="2"/>
  <c r="AU89" i="2"/>
  <c r="AU109" i="2"/>
  <c r="AM110" i="2"/>
  <c r="AU129" i="2"/>
  <c r="AM130" i="2"/>
  <c r="AU99" i="2"/>
  <c r="AU119" i="2"/>
  <c r="AM120" i="2"/>
</calcChain>
</file>

<file path=xl/sharedStrings.xml><?xml version="1.0" encoding="utf-8"?>
<sst xmlns="http://schemas.openxmlformats.org/spreadsheetml/2006/main" count="2583" uniqueCount="338">
  <si>
    <t xml:space="preserve"> </t>
  </si>
  <si>
    <t>Charted</t>
  </si>
  <si>
    <t>Date</t>
  </si>
  <si>
    <t>CT</t>
  </si>
  <si>
    <t>PHOTO</t>
  </si>
  <si>
    <t>UNAUTH</t>
  </si>
  <si>
    <t>GPS Model No and Manufacturer</t>
  </si>
  <si>
    <t>Echo Sounder Model No and Manufacturer</t>
  </si>
  <si>
    <t>Preunderway accuracy check by:</t>
  </si>
  <si>
    <t>Preunderway accuracy checked by:</t>
  </si>
  <si>
    <t>PAGE 1</t>
  </si>
  <si>
    <t>PATON NAME</t>
  </si>
  <si>
    <t>TYPE</t>
  </si>
  <si>
    <t xml:space="preserve">TIME     </t>
  </si>
  <si>
    <t>EPE  (ft)</t>
  </si>
  <si>
    <t>DATUM</t>
  </si>
  <si>
    <t>DATE</t>
  </si>
  <si>
    <t>DEPTH</t>
  </si>
  <si>
    <t>LIGHT</t>
  </si>
  <si>
    <t>CRITERIA</t>
  </si>
  <si>
    <t>Aid Established  </t>
  </si>
  <si>
    <t>2013/07/11 LARKIN, FRANK  </t>
  </si>
  <si>
    <t>11235.00  </t>
  </si>
  <si>
    <t>100117485654  </t>
  </si>
  <si>
    <t xml:space="preserve">Pleasure Bay Light   </t>
  </si>
  <si>
    <t xml:space="preserve">42 19 50.60 N </t>
  </si>
  <si>
    <t xml:space="preserve">71 00 54.500 W </t>
  </si>
  <si>
    <t xml:space="preserve">Fixed,Lighted </t>
  </si>
  <si>
    <t>2 </t>
  </si>
  <si>
    <t xml:space="preserve">No </t>
  </si>
  <si>
    <t xml:space="preserve">013-05-00 </t>
  </si>
  <si>
    <t xml:space="preserve">BOS-2 </t>
  </si>
  <si>
    <t>Robert Cashman </t>
  </si>
  <si>
    <t>ANNUAL  </t>
  </si>
  <si>
    <t>2012/05/20 Larkin, Frank  </t>
  </si>
  <si>
    <t>11260.00  </t>
  </si>
  <si>
    <t>200100218890  </t>
  </si>
  <si>
    <t xml:space="preserve">Dorchester Bay Basin Channel Buoy 1   </t>
  </si>
  <si>
    <t xml:space="preserve">42 18 15.00 N </t>
  </si>
  <si>
    <t xml:space="preserve">71 03 01.000 W </t>
  </si>
  <si>
    <t xml:space="preserve">Floating ,Unlighted </t>
  </si>
  <si>
    <t>DYC COMMODORE </t>
  </si>
  <si>
    <t>SEASONAL  </t>
  </si>
  <si>
    <t>05/15 - 11/01 </t>
  </si>
  <si>
    <t>2011/06/04 Larkin, Frank  </t>
  </si>
  <si>
    <t>11265.00  </t>
  </si>
  <si>
    <t>200100218891  </t>
  </si>
  <si>
    <t xml:space="preserve">Dorchester Bay Basin Channel Buoy 2   </t>
  </si>
  <si>
    <t xml:space="preserve">42 18 17.00 N </t>
  </si>
  <si>
    <t xml:space="preserve">71 03 03.000 W </t>
  </si>
  <si>
    <t>2013/07/01 LARKIN, FRANK  </t>
  </si>
  <si>
    <t>11275.00  </t>
  </si>
  <si>
    <t>200100218893  </t>
  </si>
  <si>
    <t xml:space="preserve">Dorchester Bay Basin Channel Buoy 4   </t>
  </si>
  <si>
    <t xml:space="preserve">42 18 18.00 N </t>
  </si>
  <si>
    <t xml:space="preserve">71 03 07.000 W </t>
  </si>
  <si>
    <t>11280.00  </t>
  </si>
  <si>
    <t>200100218894  </t>
  </si>
  <si>
    <t xml:space="preserve">Dorchester Bay Basin Channel Buoy 5   </t>
  </si>
  <si>
    <t xml:space="preserve">71 03 04.700 W </t>
  </si>
  <si>
    <t>05/01 - 11/01 </t>
  </si>
  <si>
    <t>100117402366  </t>
  </si>
  <si>
    <t xml:space="preserve">DYC No Wake Buoy   </t>
  </si>
  <si>
    <t xml:space="preserve">42 18 15.40 N </t>
  </si>
  <si>
    <t xml:space="preserve">71 02 58.000 W </t>
  </si>
  <si>
    <t>3 </t>
  </si>
  <si>
    <t>2012/06/09 Larkin, Frank  </t>
  </si>
  <si>
    <t>100116911740  </t>
  </si>
  <si>
    <t xml:space="preserve">OCYC No Wake Buoy North   </t>
  </si>
  <si>
    <t xml:space="preserve">42 18 07.10 N </t>
  </si>
  <si>
    <t xml:space="preserve">71 02 32.300 W </t>
  </si>
  <si>
    <t>Current Commodore </t>
  </si>
  <si>
    <t>100116911749  </t>
  </si>
  <si>
    <t xml:space="preserve">OCYC No Wake Buoy South   </t>
  </si>
  <si>
    <t xml:space="preserve">42 17 51.70 N </t>
  </si>
  <si>
    <t xml:space="preserve">71 02 33.600 W </t>
  </si>
  <si>
    <t>2012/08/13 Gartrell, Stephen  </t>
  </si>
  <si>
    <t>11584.00  </t>
  </si>
  <si>
    <t>100117780028  </t>
  </si>
  <si>
    <t xml:space="preserve">Spectacle Island Lighted Danger Buoy A   </t>
  </si>
  <si>
    <t xml:space="preserve">42 19 11.58 N </t>
  </si>
  <si>
    <t xml:space="preserve">70 59 18.600 W </t>
  </si>
  <si>
    <t xml:space="preserve">Floating ,Lighted </t>
  </si>
  <si>
    <t>Robert Burkard </t>
  </si>
  <si>
    <t>2013/07/09 LARKIN, FRANK  </t>
  </si>
  <si>
    <t>11580.00  </t>
  </si>
  <si>
    <t>100117780009  </t>
  </si>
  <si>
    <t xml:space="preserve">Spectacle Island Lighted No Wake Buoy A   </t>
  </si>
  <si>
    <t xml:space="preserve">42 19 25.44 N </t>
  </si>
  <si>
    <t xml:space="preserve">70 59 29.220 W </t>
  </si>
  <si>
    <t>11581.00  </t>
  </si>
  <si>
    <t>100117780013  </t>
  </si>
  <si>
    <t xml:space="preserve">Spectacle Island Lighted No Wake Buoy B   </t>
  </si>
  <si>
    <t xml:space="preserve">42 19 16.62 N </t>
  </si>
  <si>
    <t xml:space="preserve">70 59 25.020 W </t>
  </si>
  <si>
    <t>11582.00  </t>
  </si>
  <si>
    <t>100117780017  </t>
  </si>
  <si>
    <t xml:space="preserve">Spectacle Island Lighted No Wake Buoy C   </t>
  </si>
  <si>
    <t xml:space="preserve">42 19 09.12 N </t>
  </si>
  <si>
    <t>11583.00  </t>
  </si>
  <si>
    <t>100117780020  </t>
  </si>
  <si>
    <t xml:space="preserve">Spectacle Island Lighted No Wake Buoy D   </t>
  </si>
  <si>
    <t xml:space="preserve">42 19 03.78 N </t>
  </si>
  <si>
    <t xml:space="preserve">70 59 07.380 W </t>
  </si>
  <si>
    <t>11240.00  </t>
  </si>
  <si>
    <t>100117297919  </t>
  </si>
  <si>
    <t xml:space="preserve">UMass Buoy 1   </t>
  </si>
  <si>
    <t xml:space="preserve">42 18 24.40 N </t>
  </si>
  <si>
    <t xml:space="preserve">71 02 32.082 W </t>
  </si>
  <si>
    <t>Chris Sweeney </t>
  </si>
  <si>
    <t>11240.90  </t>
  </si>
  <si>
    <t>100117298020  </t>
  </si>
  <si>
    <t xml:space="preserve">UMass Buoy 10   </t>
  </si>
  <si>
    <t xml:space="preserve">42 18 37.90 N </t>
  </si>
  <si>
    <t xml:space="preserve">71 02 24.642 W </t>
  </si>
  <si>
    <t>11240.10  </t>
  </si>
  <si>
    <t>100117297931  </t>
  </si>
  <si>
    <t xml:space="preserve">UMass Buoy 2   </t>
  </si>
  <si>
    <t xml:space="preserve">42 18 25.49 N </t>
  </si>
  <si>
    <t xml:space="preserve">71 02 31.542 W </t>
  </si>
  <si>
    <t>11240.20  </t>
  </si>
  <si>
    <t>100117297937  </t>
  </si>
  <si>
    <t xml:space="preserve">UMass Buoy 3   </t>
  </si>
  <si>
    <t xml:space="preserve">42 18 28.13 N </t>
  </si>
  <si>
    <t xml:space="preserve">71 02 34.644 W </t>
  </si>
  <si>
    <t>11240.30  </t>
  </si>
  <si>
    <t>100117297939  </t>
  </si>
  <si>
    <t xml:space="preserve">UMass Buoy 4   </t>
  </si>
  <si>
    <t xml:space="preserve">42 18 28.81 N </t>
  </si>
  <si>
    <t xml:space="preserve">71 02 33.654 W </t>
  </si>
  <si>
    <t>11240.40  </t>
  </si>
  <si>
    <t>100117297949  </t>
  </si>
  <si>
    <t xml:space="preserve">UMass Buoy 5   </t>
  </si>
  <si>
    <t xml:space="preserve">42 18 30.97 N </t>
  </si>
  <si>
    <t xml:space="preserve">71 02 33.282 W </t>
  </si>
  <si>
    <t>11240.50  </t>
  </si>
  <si>
    <t>100117297952  </t>
  </si>
  <si>
    <t xml:space="preserve">UMass Buoy 6   </t>
  </si>
  <si>
    <t xml:space="preserve">42 18 32.82 N </t>
  </si>
  <si>
    <t xml:space="preserve">71 02 30.396 W </t>
  </si>
  <si>
    <t>11240.60  </t>
  </si>
  <si>
    <t>100117297954  </t>
  </si>
  <si>
    <t xml:space="preserve">UMass Buoy 7   </t>
  </si>
  <si>
    <t xml:space="preserve">42 18 35.07 N </t>
  </si>
  <si>
    <t xml:space="preserve">71 02 29.268 W </t>
  </si>
  <si>
    <t>11240.70  </t>
  </si>
  <si>
    <t>100117297976  </t>
  </si>
  <si>
    <t xml:space="preserve">UMass Buoy 8   </t>
  </si>
  <si>
    <t xml:space="preserve">42 18 35.20 N </t>
  </si>
  <si>
    <t xml:space="preserve">71 02 27.798 W </t>
  </si>
  <si>
    <t>11240.80  </t>
  </si>
  <si>
    <t>100117298006  </t>
  </si>
  <si>
    <t xml:space="preserve">UMass Buoy 9   </t>
  </si>
  <si>
    <t xml:space="preserve">42 18 38.22 N </t>
  </si>
  <si>
    <t xml:space="preserve">71 02 25.704 W </t>
  </si>
  <si>
    <t>2012/05/24 Larkin, Frank  </t>
  </si>
  <si>
    <t>100117297778  </t>
  </si>
  <si>
    <t xml:space="preserve">UMass Information/Location Buoy   </t>
  </si>
  <si>
    <t xml:space="preserve">42 18 20.77 N </t>
  </si>
  <si>
    <t xml:space="preserve">71 02 28.260 W </t>
  </si>
  <si>
    <t>100117387276  </t>
  </si>
  <si>
    <t xml:space="preserve">UMass Lighted Research Buoy A-1   </t>
  </si>
  <si>
    <t xml:space="preserve">42 20 15.48 N </t>
  </si>
  <si>
    <t xml:space="preserve">70 58 55.560 W </t>
  </si>
  <si>
    <t>Francesco Peri </t>
  </si>
  <si>
    <t>100117387295  </t>
  </si>
  <si>
    <t xml:space="preserve">UMass Lighted Research Buoy A-2   </t>
  </si>
  <si>
    <t xml:space="preserve">42 18 11.40 N </t>
  </si>
  <si>
    <t xml:space="preserve">71 02 31.860 W </t>
  </si>
  <si>
    <t>2013/07/09 Larkin, Frank  </t>
  </si>
  <si>
    <t>100117387287  </t>
  </si>
  <si>
    <t xml:space="preserve">UMass Lighted Research Buoy A-3   </t>
  </si>
  <si>
    <t xml:space="preserve">42 16 36.12 N </t>
  </si>
  <si>
    <t xml:space="preserve">71 02 47.520 W </t>
  </si>
  <si>
    <t>100117387260  </t>
  </si>
  <si>
    <t xml:space="preserve">UMass Lighted Research Buoy A-5   </t>
  </si>
  <si>
    <t xml:space="preserve">42 19 07.44 N </t>
  </si>
  <si>
    <t xml:space="preserve">71 01 19.140 W </t>
  </si>
  <si>
    <t>Marina Bay No Wake Buoy</t>
  </si>
  <si>
    <t>Neponset River No Wake Buoy</t>
  </si>
  <si>
    <t>SHYC No Wake Buoy A</t>
  </si>
  <si>
    <t>SHYC No Wake Buoy B</t>
  </si>
  <si>
    <t>SHYC No Wake Buoy C</t>
  </si>
  <si>
    <t>Port Norfolk YC No Wake Buoy A</t>
  </si>
  <si>
    <t>Port Norfolk YC No Wake Buoy B</t>
  </si>
  <si>
    <t>WP</t>
  </si>
  <si>
    <t>MISSING</t>
  </si>
  <si>
    <t>NO NUMBERS</t>
  </si>
  <si>
    <t>OFF STA</t>
  </si>
  <si>
    <t>NO NUMBERS DOC ERROR</t>
  </si>
  <si>
    <t xml:space="preserve">Dorchester Bay Basin Channel Buoy 6   </t>
  </si>
  <si>
    <t>LAST KNOWN STATUS</t>
  </si>
  <si>
    <t>OBS</t>
  </si>
  <si>
    <t>BRIDGE RUN SHEET</t>
  </si>
  <si>
    <t xml:space="preserve">BRIDGE NO. </t>
  </si>
  <si>
    <t>Bridge Name</t>
  </si>
  <si>
    <t>LAT /  LONG    Type</t>
  </si>
  <si>
    <t>Time   / Date</t>
  </si>
  <si>
    <t>Number of Lights</t>
  </si>
  <si>
    <t>BRIDGE</t>
  </si>
  <si>
    <t>Waterway</t>
  </si>
  <si>
    <t>Center Channel</t>
  </si>
  <si>
    <t>Type</t>
  </si>
  <si>
    <t>Margin of Channel</t>
  </si>
  <si>
    <t>Roadway</t>
  </si>
  <si>
    <t>WALES</t>
  </si>
  <si>
    <t>Yes</t>
  </si>
  <si>
    <t>SIGN</t>
  </si>
  <si>
    <t>No</t>
  </si>
  <si>
    <t>Flow</t>
  </si>
  <si>
    <t>FENDERS</t>
  </si>
  <si>
    <t>GAUGE</t>
  </si>
  <si>
    <t>Bridge Diagram (Overhead View)</t>
  </si>
  <si>
    <t>Downstream</t>
  </si>
  <si>
    <t>Pier Lights</t>
  </si>
  <si>
    <t>MBTA RR Bridge</t>
  </si>
  <si>
    <t>NEPONSET RIVER</t>
  </si>
  <si>
    <t>FIXED</t>
  </si>
  <si>
    <t>42-17-06.600</t>
  </si>
  <si>
    <t>071-02-18.700</t>
  </si>
  <si>
    <t>VC 30'    HC  109'</t>
  </si>
  <si>
    <t>Route 3A Hwy Bridge</t>
  </si>
  <si>
    <t>42-17-04.900</t>
  </si>
  <si>
    <t>071-02-21.500</t>
  </si>
  <si>
    <t>NO</t>
  </si>
  <si>
    <t>VC 30'    HC 136'</t>
  </si>
  <si>
    <t>I93 / SR3 HWY Bridge</t>
  </si>
  <si>
    <t>42-16-39.900</t>
  </si>
  <si>
    <t>071-02-56.300</t>
  </si>
  <si>
    <t>GRANITE AVENUE BRIDGE</t>
  </si>
  <si>
    <t>BASCULE</t>
  </si>
  <si>
    <t>VC 6'    HC 50'</t>
  </si>
  <si>
    <t>42-16-39.000</t>
  </si>
  <si>
    <t>071-03-12.000</t>
  </si>
  <si>
    <t>Axis</t>
  </si>
  <si>
    <t>X = OUT  / O - Positioned                             Upstream</t>
  </si>
  <si>
    <t>TOTAL</t>
  </si>
  <si>
    <t>PMT</t>
  </si>
  <si>
    <t>VER</t>
  </si>
  <si>
    <t>CHK</t>
  </si>
  <si>
    <t>PHO</t>
  </si>
  <si>
    <t>UNA</t>
  </si>
  <si>
    <t>LL</t>
  </si>
  <si>
    <t>CHT</t>
  </si>
  <si>
    <t>PATON</t>
  </si>
  <si>
    <t>PLAN</t>
  </si>
  <si>
    <t>DEG</t>
  </si>
  <si>
    <t>MIN</t>
  </si>
  <si>
    <t>SECONDS</t>
  </si>
  <si>
    <t>Latitude</t>
  </si>
  <si>
    <t>HOT</t>
  </si>
  <si>
    <t>Longitude</t>
  </si>
  <si>
    <t xml:space="preserve">       DURATION</t>
  </si>
  <si>
    <t>TRAN CORR</t>
  </si>
  <si>
    <t>Page 1</t>
  </si>
  <si>
    <t>LAST RPT</t>
  </si>
  <si>
    <t>RED</t>
  </si>
  <si>
    <t>Not Lighted</t>
  </si>
  <si>
    <t>NOT CHARTED</t>
  </si>
  <si>
    <t>NOT IN THE LIGHT LIST</t>
  </si>
  <si>
    <t>A1</t>
  </si>
  <si>
    <t>B1</t>
  </si>
  <si>
    <t>A2</t>
  </si>
  <si>
    <t>B2</t>
  </si>
  <si>
    <t>LAT</t>
  </si>
  <si>
    <t>LONG</t>
  </si>
  <si>
    <t>DEGREES</t>
  </si>
  <si>
    <t>C1</t>
  </si>
  <si>
    <t>C2</t>
  </si>
  <si>
    <t>D1</t>
  </si>
  <si>
    <t>D2</t>
  </si>
  <si>
    <t>E1</t>
  </si>
  <si>
    <t>E2</t>
  </si>
  <si>
    <t>RADIANS FOR HAVERSINES</t>
  </si>
  <si>
    <t>FI</t>
  </si>
  <si>
    <t>F2</t>
  </si>
  <si>
    <t>MID LAT PLANE TRIG</t>
  </si>
  <si>
    <t>G1</t>
  </si>
  <si>
    <t>G2</t>
  </si>
  <si>
    <t>H1</t>
  </si>
  <si>
    <t>H2</t>
  </si>
  <si>
    <t>H3</t>
  </si>
  <si>
    <t>RANGE</t>
  </si>
  <si>
    <t>DIST OFF STA</t>
  </si>
  <si>
    <t>ANNUAL ACTIVITY</t>
  </si>
  <si>
    <t>U. S. COAST GUARD AUX</t>
  </si>
  <si>
    <t>TOTAL PATONS</t>
  </si>
  <si>
    <t>UNAU</t>
  </si>
  <si>
    <t>With DIST OFF STA Calculation Feature</t>
  </si>
  <si>
    <t>,yyy</t>
  </si>
  <si>
    <t>of 7</t>
  </si>
  <si>
    <t>PATON PLAN F1</t>
  </si>
  <si>
    <t>Ryder Cove Buoy 1</t>
  </si>
  <si>
    <t>Green</t>
  </si>
  <si>
    <t>Stuart Smith   508-945-5185</t>
  </si>
  <si>
    <t>Ryder Cove Buoy 2</t>
  </si>
  <si>
    <t>Red</t>
  </si>
  <si>
    <t>Ryder Cove Buoy 3</t>
  </si>
  <si>
    <t>Ryder Cove Buoy 4</t>
  </si>
  <si>
    <t>Ryder Cove Buoy 5</t>
  </si>
  <si>
    <t>Ryder Cove Buoy 6</t>
  </si>
  <si>
    <t>Ryder Cove Buoy 7</t>
  </si>
  <si>
    <t>Ryder Cove Buoy 8</t>
  </si>
  <si>
    <t>Ryder Cove No Wake Buoy</t>
  </si>
  <si>
    <t>White w ORA Bands</t>
  </si>
  <si>
    <t>Ryder Cove Buoy 9</t>
  </si>
  <si>
    <t>2017 REPORT, POSN UPD - WP</t>
  </si>
  <si>
    <t>Ryder Cove Buoy 10</t>
  </si>
  <si>
    <t>Ryder Cove Buoy 11</t>
  </si>
  <si>
    <t>Ryder Cove Buoy 12</t>
  </si>
  <si>
    <t>Bassing Harbor Buoy 2</t>
  </si>
  <si>
    <t>Bassing Harbor Buoy 3</t>
  </si>
  <si>
    <r>
      <t xml:space="preserve">GREEN - </t>
    </r>
    <r>
      <rPr>
        <b/>
        <sz val="8"/>
        <color rgb="FFFF0000"/>
        <rFont val="Calibri"/>
        <family val="2"/>
        <scheme val="minor"/>
      </rPr>
      <t>SHOALING</t>
    </r>
  </si>
  <si>
    <t>Bassing Harbor Buoy 4</t>
  </si>
  <si>
    <t xml:space="preserve">Bassing Harbor No Wake Buoy </t>
  </si>
  <si>
    <t>Round Cove Channel Buoy 1</t>
  </si>
  <si>
    <t>John Rendon   508-945-5177</t>
  </si>
  <si>
    <t>Round Cove Channel Buoy 2</t>
  </si>
  <si>
    <t>Round Cove Channel Buoy 3</t>
  </si>
  <si>
    <t>Round Cove Channel Buoy 4</t>
  </si>
  <si>
    <t>Round Cove Channel Buoy 6</t>
  </si>
  <si>
    <t>Round Cove Channel Buoy 7</t>
  </si>
  <si>
    <t xml:space="preserve">Harwichport Chatham Orleans Political Boundary Buoy   </t>
  </si>
  <si>
    <t>Yellow</t>
  </si>
  <si>
    <r>
      <rPr>
        <b/>
        <sz val="12"/>
        <rFont val="Arial Narrow"/>
        <family val="2"/>
      </rPr>
      <t>VERIFY</t>
    </r>
    <r>
      <rPr>
        <b/>
        <sz val="10"/>
        <rFont val="Arial Narrow"/>
        <family val="2"/>
      </rPr>
      <t xml:space="preserve">          </t>
    </r>
    <r>
      <rPr>
        <b/>
        <sz val="8"/>
        <rFont val="Arial Narrow"/>
        <family val="2"/>
      </rPr>
      <t xml:space="preserve">and                          </t>
    </r>
    <r>
      <rPr>
        <b/>
        <sz val="12"/>
        <rFont val="Arial Narrow"/>
        <family val="2"/>
      </rPr>
      <t>REPORT</t>
    </r>
  </si>
  <si>
    <t>Just sanity check this aid.</t>
  </si>
  <si>
    <t xml:space="preserve"> 2013 REPORT, POSN UPD'D - WP </t>
  </si>
  <si>
    <t xml:space="preserve"> 2013 REPORT, 12.6 FT OFF - WP - </t>
  </si>
  <si>
    <r>
      <t xml:space="preserve">2013 REPORT, POSN UPD - WP   </t>
    </r>
    <r>
      <rPr>
        <b/>
        <sz val="9"/>
        <color rgb="FFFF0000"/>
        <rFont val="Calibri"/>
        <family val="2"/>
        <scheme val="minor"/>
      </rPr>
      <t>REPORTED MISSING IN 2017 - IS THIS AID DEPLOYED THIS YEAR?</t>
    </r>
  </si>
  <si>
    <r>
      <t>2013 REPORT, POSN UPD - WP</t>
    </r>
    <r>
      <rPr>
        <b/>
        <sz val="9"/>
        <rFont val="Calibri"/>
        <family val="2"/>
        <scheme val="minor"/>
      </rPr>
      <t>.</t>
    </r>
  </si>
  <si>
    <r>
      <t>2017 REPORT,</t>
    </r>
    <r>
      <rPr>
        <b/>
        <sz val="9"/>
        <color rgb="FFFF0000"/>
        <rFont val="Calibri"/>
        <family val="2"/>
        <scheme val="minor"/>
      </rPr>
      <t xml:space="preserve"> 67.9 FT OFF STA - RECHECK POSN AND ADVISE.</t>
    </r>
  </si>
  <si>
    <r>
      <t xml:space="preserve">2013 REPORT, 178 FT OFF - WP - </t>
    </r>
    <r>
      <rPr>
        <b/>
        <sz val="9"/>
        <color rgb="FFFF0000"/>
        <rFont val="Calibri"/>
        <family val="2"/>
        <scheme val="minor"/>
      </rPr>
      <t xml:space="preserve">RECHECK THAT THIS AID IS NOT IN THE NAVIGABLE CHANNEL. </t>
    </r>
  </si>
  <si>
    <t xml:space="preserve">2016 REPORT, POSN UPD'D - WP - </t>
  </si>
  <si>
    <r>
      <t xml:space="preserve">2015 REPORT, Paint is peeling and rusty compromising the yellow.   </t>
    </r>
    <r>
      <rPr>
        <b/>
        <sz val="9"/>
        <color rgb="FFFF0000"/>
        <rFont val="Calibri"/>
        <family val="2"/>
        <scheme val="minor"/>
      </rPr>
      <t>Should this PATON be  discontinued?</t>
    </r>
  </si>
  <si>
    <r>
      <rPr>
        <b/>
        <u/>
        <sz val="10"/>
        <color rgb="FF0000CC"/>
        <rFont val="Arial Black"/>
        <family val="2"/>
      </rPr>
      <t>VERIFY</t>
    </r>
    <r>
      <rPr>
        <b/>
        <sz val="10"/>
        <color theme="1"/>
        <rFont val="Calibri"/>
        <family val="2"/>
        <scheme val="minor"/>
      </rPr>
      <t xml:space="preserve"> -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7"/>
        <color theme="1"/>
        <rFont val="Calibri"/>
        <family val="2"/>
        <scheme val="minor"/>
      </rPr>
      <t>Perform  a total verification on the aid and submit a CG-7054 PATON report.  Advise the DSO-NS by phone or by e-mail when a critical discrepancy is observed on a Class I or II lateral aid.</t>
    </r>
  </si>
  <si>
    <r>
      <rPr>
        <b/>
        <u/>
        <sz val="10"/>
        <color rgb="FF0000CC"/>
        <rFont val="Arial Black"/>
        <family val="2"/>
      </rPr>
      <t>RECHECK</t>
    </r>
    <r>
      <rPr>
        <b/>
        <sz val="10"/>
        <rFont val="Calibri"/>
        <family val="2"/>
        <scheme val="minor"/>
      </rPr>
      <t xml:space="preserve"> - </t>
    </r>
    <r>
      <rPr>
        <b/>
        <sz val="7"/>
        <rFont val="Calibri"/>
        <family val="2"/>
        <scheme val="minor"/>
      </rPr>
      <t>Check the specific discrepancy indicated on the Run Sheet and report its current status to the DSO-NS by e-mail.  Include a photograph as evidence. Normally, it is not necessary to submit a CG-7054 PATON Report for a recheck.  The DSO-NS will correct the Run Sheet and follow up with the Coast Guard.</t>
    </r>
  </si>
  <si>
    <r>
      <rPr>
        <b/>
        <u/>
        <sz val="10"/>
        <color rgb="FF0000CC"/>
        <rFont val="Arial Black"/>
        <family val="2"/>
      </rPr>
      <t>SANITY CHECK</t>
    </r>
    <r>
      <rPr>
        <b/>
        <sz val="10"/>
        <rFont val="Calibri"/>
        <family val="2"/>
        <scheme val="minor"/>
      </rPr>
      <t xml:space="preserve"> - </t>
    </r>
    <r>
      <rPr>
        <b/>
        <sz val="7"/>
        <rFont val="Calibri"/>
        <family val="2"/>
        <scheme val="minor"/>
      </rPr>
      <t>Observe all unscheduled aids to check whether they are watching properly (WP).  Report any critical discrepancies observed on Class I and II aids with a CG-7054 PATON Report.</t>
    </r>
  </si>
  <si>
    <t xml:space="preserve">D11-AN-5 - Ryder Cove Area Run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</si>
</sst>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"/>
    <numFmt numFmtId="165" formatCode="[$-409]mmmm\ d\,\ yyyy;@"/>
    <numFmt numFmtId="166" formatCode="[$-409]d\-mmm;@"/>
    <numFmt numFmtId="167" formatCode="0.0%"/>
    <numFmt numFmtId="168" formatCode="00"/>
    <numFmt numFmtId="169" formatCode="0000"/>
    <numFmt numFmtId="170" formatCode="[$-409]mmm\-yy;@"/>
    <numFmt numFmtId="171" formatCode="00.000"/>
    <numFmt numFmtId="172" formatCode="[$-409]d\-mmm\-yyyy;@"/>
    <numFmt numFmtId="173" formatCode="0.00000_);[Red]\(0.00000\)"/>
  </numFmts>
  <fonts count="9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6"/>
      <name val="Calibri"/>
      <family val="2"/>
    </font>
    <font>
      <sz val="16"/>
      <color theme="1"/>
      <name val="Calibri"/>
      <family val="2"/>
      <scheme val="minor"/>
    </font>
    <font>
      <sz val="5.5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Calibri"/>
      <family val="2"/>
    </font>
    <font>
      <b/>
      <sz val="12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CC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name val="Arial"/>
      <family val="2"/>
    </font>
    <font>
      <b/>
      <sz val="6.5"/>
      <color theme="1"/>
      <name val="Calibri"/>
      <family val="2"/>
      <scheme val="minor"/>
    </font>
    <font>
      <b/>
      <sz val="9"/>
      <name val="Arial"/>
      <family val="2"/>
    </font>
    <font>
      <sz val="8"/>
      <name val="Calibri"/>
      <family val="2"/>
      <scheme val="minor"/>
    </font>
    <font>
      <sz val="8"/>
      <color rgb="FF000000"/>
      <name val="Calibri"/>
      <family val="2"/>
    </font>
    <font>
      <b/>
      <sz val="8"/>
      <name val="Calibri"/>
      <family val="2"/>
      <scheme val="minor"/>
    </font>
    <font>
      <sz val="7.5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</font>
    <font>
      <b/>
      <sz val="20"/>
      <color theme="1"/>
      <name val="Calibri"/>
      <family val="2"/>
      <scheme val="minor"/>
    </font>
    <font>
      <b/>
      <sz val="12"/>
      <name val="Arial"/>
      <family val="2"/>
    </font>
    <font>
      <b/>
      <sz val="10"/>
      <color rgb="FF000000"/>
      <name val="Calibri"/>
      <family val="2"/>
    </font>
    <font>
      <b/>
      <sz val="6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5.5"/>
      <color theme="1"/>
      <name val="Calibri"/>
      <family val="2"/>
      <scheme val="minor"/>
    </font>
    <font>
      <b/>
      <sz val="8"/>
      <name val="Arial"/>
      <family val="2"/>
    </font>
    <font>
      <b/>
      <sz val="10"/>
      <color rgb="FF191970"/>
      <name val="Arial"/>
      <family val="2"/>
    </font>
    <font>
      <b/>
      <sz val="11"/>
      <color theme="1"/>
      <name val="Arial Narrow"/>
      <family val="2"/>
    </font>
    <font>
      <sz val="16"/>
      <color theme="1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b/>
      <sz val="9"/>
      <name val="Calibri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  <font>
      <b/>
      <sz val="6"/>
      <color rgb="FFFF0000"/>
      <name val="Arial Narrow"/>
      <family val="2"/>
    </font>
    <font>
      <sz val="6"/>
      <name val="Arial Narrow"/>
      <family val="2"/>
    </font>
    <font>
      <sz val="6"/>
      <color rgb="FF0000CC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2"/>
      <color theme="1"/>
      <name val="Arial Narrow"/>
      <family val="2"/>
    </font>
    <font>
      <b/>
      <sz val="9"/>
      <name val="Arial Narrow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Stencil"/>
      <family val="5"/>
    </font>
    <font>
      <b/>
      <sz val="8"/>
      <color theme="1"/>
      <name val="Calibri"/>
      <family val="2"/>
      <scheme val="minor"/>
    </font>
    <font>
      <sz val="8"/>
      <color theme="1"/>
      <name val="Arial Narrow"/>
      <family val="2"/>
    </font>
    <font>
      <sz val="8"/>
      <name val="Stencil"/>
      <family val="5"/>
    </font>
    <font>
      <b/>
      <sz val="14"/>
      <name val="Calibri"/>
      <family val="2"/>
      <scheme val="minor"/>
    </font>
    <font>
      <sz val="10"/>
      <color rgb="FF0000CC"/>
      <name val="Calibri"/>
      <family val="2"/>
      <scheme val="minor"/>
    </font>
    <font>
      <sz val="8"/>
      <color rgb="FF0000CC"/>
      <name val="Arial Narrow"/>
      <family val="2"/>
    </font>
    <font>
      <b/>
      <sz val="7"/>
      <color theme="1"/>
      <name val="Calibri"/>
      <family val="2"/>
      <scheme val="minor"/>
    </font>
    <font>
      <sz val="8"/>
      <name val="Calibri"/>
      <family val="2"/>
    </font>
    <font>
      <sz val="9"/>
      <color rgb="FF0000CC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0000CC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7"/>
      <name val="Calibri"/>
      <family val="2"/>
      <scheme val="minor"/>
    </font>
    <font>
      <b/>
      <sz val="9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8"/>
      <name val="Arial Narrow"/>
      <family val="2"/>
    </font>
    <font>
      <b/>
      <i/>
      <sz val="12"/>
      <color theme="0"/>
      <name val="Arial Narrow"/>
      <family val="2"/>
    </font>
    <font>
      <b/>
      <i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</font>
    <font>
      <b/>
      <sz val="8"/>
      <color rgb="FF0000CC"/>
      <name val="Arial Narrow"/>
      <family val="2"/>
    </font>
    <font>
      <b/>
      <sz val="8"/>
      <color rgb="FFFF0000"/>
      <name val="Arial Narrow"/>
      <family val="2"/>
    </font>
    <font>
      <b/>
      <sz val="8"/>
      <name val="Calibri"/>
      <family val="2"/>
    </font>
    <font>
      <sz val="48"/>
      <color theme="0"/>
      <name val="Calibri"/>
      <family val="2"/>
      <scheme val="minor"/>
    </font>
    <font>
      <sz val="9"/>
      <name val="Arial Narrow"/>
      <family val="2"/>
    </font>
    <font>
      <b/>
      <sz val="9"/>
      <color rgb="FF0000CC"/>
      <name val="Arial Narrow"/>
      <family val="2"/>
    </font>
    <font>
      <sz val="9"/>
      <color rgb="FF0000CC"/>
      <name val="Arial Narrow"/>
      <family val="2"/>
    </font>
    <font>
      <b/>
      <sz val="10"/>
      <color rgb="FFFF0000"/>
      <name val="Arial Narrow"/>
      <family val="2"/>
    </font>
    <font>
      <b/>
      <sz val="9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u/>
      <sz val="10"/>
      <color rgb="FF0000CC"/>
      <name val="Arial Black"/>
      <family val="2"/>
    </font>
  </fonts>
  <fills count="2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theme="4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theme="4" tint="0.59999389629810485"/>
      </patternFill>
    </fill>
    <fill>
      <patternFill patternType="gray125">
        <bgColor theme="0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rgb="FFFFFF00"/>
        <bgColor indexed="64"/>
      </patternFill>
    </fill>
  </fills>
  <borders count="13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n">
        <color auto="1"/>
      </bottom>
      <diagonal/>
    </border>
    <border>
      <left style="thick">
        <color rgb="FF0000CC"/>
      </left>
      <right style="thick">
        <color rgb="FF0000CC"/>
      </right>
      <top style="thick">
        <color rgb="FF0000CC"/>
      </top>
      <bottom style="thick">
        <color rgb="FF0000CC"/>
      </bottom>
      <diagonal/>
    </border>
    <border>
      <left style="thick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/>
      <right/>
      <top style="thick">
        <color indexed="64"/>
      </top>
      <bottom style="medium">
        <color auto="1"/>
      </bottom>
      <diagonal/>
    </border>
    <border>
      <left/>
      <right style="thick">
        <color indexed="64"/>
      </right>
      <top style="thick">
        <color indexed="64"/>
      </top>
      <bottom style="medium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Dashed">
        <color indexed="64"/>
      </left>
      <right/>
      <top style="thick">
        <color indexed="64"/>
      </top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/>
      <bottom style="thick">
        <color indexed="64"/>
      </bottom>
      <diagonal/>
    </border>
    <border>
      <left style="mediumDashed">
        <color indexed="64"/>
      </left>
      <right style="medium">
        <color indexed="64"/>
      </right>
      <top style="thick">
        <color indexed="64"/>
      </top>
      <bottom/>
      <diagonal/>
    </border>
    <border>
      <left style="mediumDashed">
        <color indexed="64"/>
      </left>
      <right style="medium">
        <color indexed="64"/>
      </right>
      <top/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 style="medium">
        <color auto="1"/>
      </bottom>
      <diagonal/>
    </border>
    <border>
      <left style="mediumDashed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mediumDashed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auto="1"/>
      </bottom>
      <diagonal/>
    </border>
    <border>
      <left style="dashed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538">
    <xf numFmtId="0" fontId="0" fillId="0" borderId="0" xfId="0"/>
    <xf numFmtId="0" fontId="4" fillId="0" borderId="0" xfId="0" applyFont="1" applyAlignment="1">
      <alignment horizontal="center" vertical="center"/>
    </xf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6" borderId="0" xfId="0" applyFill="1" applyAlignment="1">
      <alignment vertical="center"/>
    </xf>
    <xf numFmtId="0" fontId="0" fillId="0" borderId="0" xfId="0" applyAlignment="1">
      <alignment horizontal="center"/>
    </xf>
    <xf numFmtId="0" fontId="0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6" borderId="0" xfId="0" applyFill="1"/>
    <xf numFmtId="0" fontId="1" fillId="7" borderId="6" xfId="0" applyFont="1" applyFill="1" applyBorder="1" applyAlignment="1">
      <alignment vertical="center" wrapText="1"/>
    </xf>
    <xf numFmtId="0" fontId="0" fillId="7" borderId="6" xfId="0" applyFill="1" applyBorder="1" applyAlignment="1">
      <alignment vertical="center"/>
    </xf>
    <xf numFmtId="0" fontId="0" fillId="7" borderId="6" xfId="0" applyFont="1" applyFill="1" applyBorder="1" applyAlignment="1">
      <alignment vertical="center" wrapText="1"/>
    </xf>
    <xf numFmtId="0" fontId="31" fillId="3" borderId="0" xfId="0" applyFont="1" applyFill="1" applyAlignment="1">
      <alignment horizontal="center" vertical="center"/>
    </xf>
    <xf numFmtId="0" fontId="0" fillId="3" borderId="6" xfId="0" applyFill="1" applyBorder="1"/>
    <xf numFmtId="0" fontId="0" fillId="3" borderId="6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vertical="center" wrapText="1"/>
    </xf>
    <xf numFmtId="0" fontId="31" fillId="3" borderId="6" xfId="0" applyFont="1" applyFill="1" applyBorder="1" applyAlignment="1">
      <alignment horizontal="center" vertical="center"/>
    </xf>
    <xf numFmtId="0" fontId="30" fillId="3" borderId="6" xfId="0" applyFont="1" applyFill="1" applyBorder="1" applyAlignment="1">
      <alignment vertical="center" wrapText="1"/>
    </xf>
    <xf numFmtId="0" fontId="30" fillId="3" borderId="6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vertical="center" wrapText="1"/>
    </xf>
    <xf numFmtId="0" fontId="17" fillId="3" borderId="6" xfId="0" applyFont="1" applyFill="1" applyBorder="1" applyAlignment="1">
      <alignment horizontal="center"/>
    </xf>
    <xf numFmtId="0" fontId="17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2" fillId="7" borderId="6" xfId="0" applyFont="1" applyFill="1" applyBorder="1" applyAlignment="1">
      <alignment horizontal="center" vertical="center" wrapText="1"/>
    </xf>
    <xf numFmtId="0" fontId="17" fillId="7" borderId="6" xfId="0" applyFont="1" applyFill="1" applyBorder="1" applyAlignment="1">
      <alignment horizontal="center" vertical="center" wrapText="1"/>
    </xf>
    <xf numFmtId="0" fontId="30" fillId="4" borderId="6" xfId="0" applyFont="1" applyFill="1" applyBorder="1" applyAlignment="1">
      <alignment vertical="center" wrapText="1"/>
    </xf>
    <xf numFmtId="0" fontId="10" fillId="7" borderId="6" xfId="0" applyFont="1" applyFill="1" applyBorder="1"/>
    <xf numFmtId="0" fontId="6" fillId="7" borderId="6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164" fontId="24" fillId="7" borderId="3" xfId="0" applyNumberFormat="1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vertical="center"/>
    </xf>
    <xf numFmtId="0" fontId="10" fillId="7" borderId="0" xfId="0" applyFont="1" applyFill="1" applyBorder="1" applyAlignment="1">
      <alignment vertical="center"/>
    </xf>
    <xf numFmtId="1" fontId="20" fillId="7" borderId="60" xfId="0" applyNumberFormat="1" applyFont="1" applyFill="1" applyBorder="1" applyAlignment="1">
      <alignment horizontal="center" vertical="center" wrapText="1"/>
    </xf>
    <xf numFmtId="168" fontId="20" fillId="7" borderId="38" xfId="0" applyNumberFormat="1" applyFont="1" applyFill="1" applyBorder="1" applyAlignment="1">
      <alignment horizontal="center" vertical="center" wrapText="1"/>
    </xf>
    <xf numFmtId="0" fontId="21" fillId="7" borderId="61" xfId="0" applyFont="1" applyFill="1" applyBorder="1" applyAlignment="1">
      <alignment horizontal="center" vertical="center" wrapText="1"/>
    </xf>
    <xf numFmtId="0" fontId="25" fillId="7" borderId="62" xfId="0" applyFont="1" applyFill="1" applyBorder="1" applyAlignment="1">
      <alignment horizontal="center" vertical="center" wrapText="1"/>
    </xf>
    <xf numFmtId="0" fontId="36" fillId="7" borderId="45" xfId="0" applyFont="1" applyFill="1" applyBorder="1" applyAlignment="1">
      <alignment horizontal="center" vertical="center" wrapText="1"/>
    </xf>
    <xf numFmtId="0" fontId="37" fillId="7" borderId="45" xfId="0" applyFont="1" applyFill="1" applyBorder="1" applyAlignment="1">
      <alignment horizontal="center" vertical="center" wrapText="1"/>
    </xf>
    <xf numFmtId="0" fontId="36" fillId="7" borderId="63" xfId="0" applyFont="1" applyFill="1" applyBorder="1" applyAlignment="1">
      <alignment horizontal="center" vertical="center" wrapText="1"/>
    </xf>
    <xf numFmtId="0" fontId="17" fillId="7" borderId="63" xfId="0" applyFont="1" applyFill="1" applyBorder="1" applyAlignment="1">
      <alignment horizontal="center" vertical="center" wrapText="1"/>
    </xf>
    <xf numFmtId="164" fontId="19" fillId="7" borderId="18" xfId="0" applyNumberFormat="1" applyFont="1" applyFill="1" applyBorder="1" applyAlignment="1">
      <alignment horizontal="center" vertical="center" wrapText="1"/>
    </xf>
    <xf numFmtId="0" fontId="15" fillId="7" borderId="65" xfId="0" applyFont="1" applyFill="1" applyBorder="1" applyAlignment="1">
      <alignment horizontal="center" vertical="center"/>
    </xf>
    <xf numFmtId="0" fontId="5" fillId="7" borderId="28" xfId="0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/>
    </xf>
    <xf numFmtId="0" fontId="15" fillId="8" borderId="34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 wrapText="1"/>
    </xf>
    <xf numFmtId="49" fontId="32" fillId="11" borderId="6" xfId="0" applyNumberFormat="1" applyFont="1" applyFill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0" fillId="3" borderId="13" xfId="0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10" fillId="3" borderId="8" xfId="0" applyFont="1" applyFill="1" applyBorder="1" applyAlignment="1">
      <alignment vertical="center"/>
    </xf>
    <xf numFmtId="0" fontId="10" fillId="3" borderId="68" xfId="0" applyFont="1" applyFill="1" applyBorder="1" applyAlignment="1">
      <alignment vertical="center"/>
    </xf>
    <xf numFmtId="0" fontId="15" fillId="7" borderId="34" xfId="0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left" vertical="center" wrapText="1"/>
    </xf>
    <xf numFmtId="0" fontId="10" fillId="12" borderId="12" xfId="0" applyFont="1" applyFill="1" applyBorder="1" applyAlignment="1">
      <alignment vertical="center"/>
    </xf>
    <xf numFmtId="0" fontId="11" fillId="7" borderId="70" xfId="0" applyFont="1" applyFill="1" applyBorder="1" applyAlignment="1">
      <alignment horizontal="center" vertical="center"/>
    </xf>
    <xf numFmtId="0" fontId="41" fillId="7" borderId="6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left" vertical="top" wrapText="1"/>
    </xf>
    <xf numFmtId="0" fontId="33" fillId="0" borderId="37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center" vertical="center"/>
    </xf>
    <xf numFmtId="0" fontId="10" fillId="12" borderId="48" xfId="0" applyFont="1" applyFill="1" applyBorder="1" applyAlignment="1">
      <alignment vertical="center"/>
    </xf>
    <xf numFmtId="0" fontId="40" fillId="7" borderId="72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left" vertical="top" wrapText="1"/>
    </xf>
    <xf numFmtId="0" fontId="40" fillId="7" borderId="6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vertical="top" wrapText="1"/>
    </xf>
    <xf numFmtId="0" fontId="0" fillId="3" borderId="13" xfId="0" applyFill="1" applyBorder="1" applyAlignment="1">
      <alignment horizontal="center" vertical="center"/>
    </xf>
    <xf numFmtId="0" fontId="0" fillId="3" borderId="68" xfId="0" applyFill="1" applyBorder="1" applyAlignment="1">
      <alignment horizontal="right" vertical="center"/>
    </xf>
    <xf numFmtId="0" fontId="40" fillId="7" borderId="73" xfId="0" applyFont="1" applyFill="1" applyBorder="1" applyAlignment="1">
      <alignment horizontal="center" vertical="center" wrapText="1"/>
    </xf>
    <xf numFmtId="0" fontId="27" fillId="3" borderId="37" xfId="0" applyFont="1" applyFill="1" applyBorder="1" applyAlignment="1">
      <alignment horizontal="left" vertical="top" wrapText="1"/>
    </xf>
    <xf numFmtId="0" fontId="40" fillId="7" borderId="37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vertical="top" wrapText="1"/>
    </xf>
    <xf numFmtId="0" fontId="8" fillId="3" borderId="35" xfId="0" applyFont="1" applyFill="1" applyBorder="1" applyAlignment="1">
      <alignment vertical="center"/>
    </xf>
    <xf numFmtId="0" fontId="10" fillId="3" borderId="3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3" borderId="51" xfId="0" applyFill="1" applyBorder="1" applyAlignment="1">
      <alignment vertical="center"/>
    </xf>
    <xf numFmtId="0" fontId="10" fillId="12" borderId="26" xfId="0" applyFont="1" applyFill="1" applyBorder="1" applyAlignment="1">
      <alignment vertical="center"/>
    </xf>
    <xf numFmtId="0" fontId="41" fillId="3" borderId="6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left" vertical="center" wrapText="1"/>
    </xf>
    <xf numFmtId="0" fontId="10" fillId="12" borderId="36" xfId="0" applyFont="1" applyFill="1" applyBorder="1" applyAlignment="1">
      <alignment vertical="center"/>
    </xf>
    <xf numFmtId="0" fontId="40" fillId="7" borderId="74" xfId="0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left" vertical="top" wrapText="1"/>
    </xf>
    <xf numFmtId="0" fontId="40" fillId="7" borderId="11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vertical="top" wrapText="1"/>
    </xf>
    <xf numFmtId="0" fontId="40" fillId="13" borderId="30" xfId="0" applyFont="1" applyFill="1" applyBorder="1" applyAlignment="1">
      <alignment horizontal="center" vertical="center" wrapText="1"/>
    </xf>
    <xf numFmtId="0" fontId="27" fillId="13" borderId="31" xfId="0" applyFont="1" applyFill="1" applyBorder="1" applyAlignment="1">
      <alignment horizontal="left" vertical="top" wrapText="1"/>
    </xf>
    <xf numFmtId="0" fontId="40" fillId="13" borderId="31" xfId="0" applyFont="1" applyFill="1" applyBorder="1" applyAlignment="1">
      <alignment horizontal="center" vertical="center" wrapText="1"/>
    </xf>
    <xf numFmtId="0" fontId="8" fillId="13" borderId="31" xfId="0" applyFont="1" applyFill="1" applyBorder="1" applyAlignment="1">
      <alignment vertical="top" wrapText="1"/>
    </xf>
    <xf numFmtId="0" fontId="6" fillId="13" borderId="31" xfId="0" applyFont="1" applyFill="1" applyBorder="1" applyAlignment="1">
      <alignment horizontal="center" vertical="center" wrapText="1"/>
    </xf>
    <xf numFmtId="0" fontId="0" fillId="13" borderId="31" xfId="0" applyFill="1" applyBorder="1" applyAlignment="1">
      <alignment vertical="center" wrapText="1"/>
    </xf>
    <xf numFmtId="0" fontId="8" fillId="13" borderId="31" xfId="0" applyFont="1" applyFill="1" applyBorder="1" applyAlignment="1">
      <alignment vertical="center"/>
    </xf>
    <xf numFmtId="0" fontId="10" fillId="13" borderId="31" xfId="0" applyFont="1" applyFill="1" applyBorder="1" applyAlignment="1">
      <alignment vertical="center"/>
    </xf>
    <xf numFmtId="0" fontId="8" fillId="13" borderId="32" xfId="0" applyFont="1" applyFill="1" applyBorder="1" applyAlignment="1">
      <alignment horizontal="center" vertical="center"/>
    </xf>
    <xf numFmtId="0" fontId="44" fillId="0" borderId="5" xfId="0" applyFont="1" applyBorder="1" applyAlignment="1">
      <alignment horizontal="center" vertical="center"/>
    </xf>
    <xf numFmtId="0" fontId="58" fillId="0" borderId="0" xfId="0" applyFont="1" applyAlignment="1">
      <alignment horizontal="center"/>
    </xf>
    <xf numFmtId="0" fontId="58" fillId="0" borderId="0" xfId="0" applyFont="1"/>
    <xf numFmtId="0" fontId="50" fillId="0" borderId="0" xfId="0" applyFont="1" applyAlignment="1"/>
    <xf numFmtId="0" fontId="49" fillId="0" borderId="0" xfId="0" applyFont="1" applyAlignment="1">
      <alignment wrapText="1"/>
    </xf>
    <xf numFmtId="0" fontId="49" fillId="0" borderId="0" xfId="0" applyFont="1" applyAlignment="1"/>
    <xf numFmtId="0" fontId="46" fillId="0" borderId="1" xfId="0" applyFont="1" applyBorder="1" applyAlignment="1"/>
    <xf numFmtId="1" fontId="48" fillId="3" borderId="77" xfId="0" applyNumberFormat="1" applyFont="1" applyFill="1" applyBorder="1" applyAlignment="1">
      <alignment horizontal="left" vertical="center" wrapText="1"/>
    </xf>
    <xf numFmtId="1" fontId="48" fillId="3" borderId="78" xfId="0" applyNumberFormat="1" applyFont="1" applyFill="1" applyBorder="1" applyAlignment="1">
      <alignment horizontal="left" vertical="center" wrapText="1"/>
    </xf>
    <xf numFmtId="0" fontId="65" fillId="3" borderId="46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4" fillId="0" borderId="27" xfId="0" applyFont="1" applyBorder="1" applyAlignment="1">
      <alignment horizontal="center" vertical="center"/>
    </xf>
    <xf numFmtId="0" fontId="62" fillId="6" borderId="0" xfId="0" applyFont="1" applyFill="1" applyAlignment="1">
      <alignment vertical="center"/>
    </xf>
    <xf numFmtId="0" fontId="6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7" borderId="5" xfId="0" applyFont="1" applyFill="1" applyBorder="1" applyAlignment="1">
      <alignment horizontal="left" vertical="center" wrapText="1"/>
    </xf>
    <xf numFmtId="0" fontId="10" fillId="0" borderId="0" xfId="0" applyFont="1"/>
    <xf numFmtId="170" fontId="61" fillId="3" borderId="79" xfId="0" applyNumberFormat="1" applyFont="1" applyFill="1" applyBorder="1" applyAlignment="1" applyProtection="1">
      <alignment horizontal="center" vertical="center"/>
      <protection locked="0"/>
    </xf>
    <xf numFmtId="2" fontId="18" fillId="3" borderId="13" xfId="0" applyNumberFormat="1" applyFont="1" applyFill="1" applyBorder="1" applyAlignment="1" applyProtection="1">
      <alignment horizontal="center" vertical="center"/>
    </xf>
    <xf numFmtId="171" fontId="64" fillId="3" borderId="92" xfId="0" applyNumberFormat="1" applyFont="1" applyFill="1" applyBorder="1" applyAlignment="1">
      <alignment horizontal="center" vertical="center"/>
    </xf>
    <xf numFmtId="0" fontId="8" fillId="4" borderId="86" xfId="0" applyFont="1" applyFill="1" applyBorder="1" applyAlignment="1">
      <alignment horizontal="center" vertical="center" wrapText="1"/>
    </xf>
    <xf numFmtId="171" fontId="8" fillId="4" borderId="6" xfId="0" applyNumberFormat="1" applyFont="1" applyFill="1" applyBorder="1" applyAlignment="1">
      <alignment horizontal="center" vertical="center"/>
    </xf>
    <xf numFmtId="164" fontId="27" fillId="4" borderId="6" xfId="0" applyNumberFormat="1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166" fontId="68" fillId="3" borderId="87" xfId="0" applyNumberFormat="1" applyFont="1" applyFill="1" applyBorder="1" applyAlignment="1">
      <alignment horizontal="center" vertical="center"/>
    </xf>
    <xf numFmtId="0" fontId="8" fillId="16" borderId="42" xfId="0" applyFont="1" applyFill="1" applyBorder="1" applyAlignment="1">
      <alignment horizontal="center" vertical="center" wrapText="1"/>
    </xf>
    <xf numFmtId="0" fontId="28" fillId="16" borderId="96" xfId="0" applyFont="1" applyFill="1" applyBorder="1" applyAlignment="1">
      <alignment horizontal="center" vertical="center" wrapText="1"/>
    </xf>
    <xf numFmtId="0" fontId="28" fillId="16" borderId="60" xfId="0" applyFont="1" applyFill="1" applyBorder="1" applyAlignment="1">
      <alignment horizontal="center" vertical="center" wrapText="1"/>
    </xf>
    <xf numFmtId="0" fontId="28" fillId="16" borderId="85" xfId="0" applyFont="1" applyFill="1" applyBorder="1" applyAlignment="1">
      <alignment horizontal="center" vertical="center" wrapText="1"/>
    </xf>
    <xf numFmtId="0" fontId="8" fillId="16" borderId="85" xfId="0" applyFont="1" applyFill="1" applyBorder="1" applyAlignment="1">
      <alignment horizontal="center" vertical="center" wrapText="1"/>
    </xf>
    <xf numFmtId="0" fontId="8" fillId="16" borderId="28" xfId="0" applyFont="1" applyFill="1" applyBorder="1" applyAlignment="1">
      <alignment horizontal="center" vertical="center" wrapText="1"/>
    </xf>
    <xf numFmtId="164" fontId="8" fillId="16" borderId="28" xfId="0" applyNumberFormat="1" applyFont="1" applyFill="1" applyBorder="1" applyAlignment="1">
      <alignment horizontal="center" vertical="center" wrapText="1"/>
    </xf>
    <xf numFmtId="0" fontId="65" fillId="16" borderId="28" xfId="0" applyFont="1" applyFill="1" applyBorder="1" applyAlignment="1">
      <alignment horizontal="center" vertical="center"/>
    </xf>
    <xf numFmtId="16" fontId="27" fillId="3" borderId="91" xfId="0" applyNumberFormat="1" applyFont="1" applyFill="1" applyBorder="1" applyAlignment="1">
      <alignment horizontal="center" vertical="center"/>
    </xf>
    <xf numFmtId="16" fontId="27" fillId="3" borderId="16" xfId="0" applyNumberFormat="1" applyFont="1" applyFill="1" applyBorder="1" applyAlignment="1">
      <alignment horizontal="center" vertical="center" wrapText="1"/>
    </xf>
    <xf numFmtId="164" fontId="71" fillId="16" borderId="60" xfId="0" applyNumberFormat="1" applyFont="1" applyFill="1" applyBorder="1" applyAlignment="1" applyProtection="1">
      <alignment horizontal="left" vertical="center"/>
    </xf>
    <xf numFmtId="164" fontId="71" fillId="16" borderId="59" xfId="0" applyNumberFormat="1" applyFont="1" applyFill="1" applyBorder="1" applyAlignment="1" applyProtection="1">
      <alignment horizontal="center" vertical="center" wrapText="1"/>
    </xf>
    <xf numFmtId="164" fontId="71" fillId="16" borderId="82" xfId="0" applyNumberFormat="1" applyFont="1" applyFill="1" applyBorder="1" applyAlignment="1" applyProtection="1">
      <alignment horizontal="left" vertical="center"/>
    </xf>
    <xf numFmtId="0" fontId="27" fillId="5" borderId="53" xfId="0" applyFont="1" applyFill="1" applyBorder="1" applyAlignment="1">
      <alignment horizontal="center" vertical="center" wrapText="1"/>
    </xf>
    <xf numFmtId="0" fontId="27" fillId="9" borderId="4" xfId="0" applyFont="1" applyFill="1" applyBorder="1" applyAlignment="1">
      <alignment horizontal="center" vertical="center" wrapText="1"/>
    </xf>
    <xf numFmtId="0" fontId="27" fillId="10" borderId="40" xfId="0" applyFont="1" applyFill="1" applyBorder="1" applyAlignment="1">
      <alignment horizontal="center" vertical="center" wrapText="1"/>
    </xf>
    <xf numFmtId="0" fontId="48" fillId="9" borderId="88" xfId="0" applyFont="1" applyFill="1" applyBorder="1" applyAlignment="1" applyProtection="1">
      <alignment horizontal="center" vertical="center" wrapText="1"/>
      <protection locked="0"/>
    </xf>
    <xf numFmtId="0" fontId="48" fillId="10" borderId="88" xfId="0" applyFont="1" applyFill="1" applyBorder="1" applyAlignment="1" applyProtection="1">
      <alignment horizontal="center" vertical="center"/>
      <protection locked="0"/>
    </xf>
    <xf numFmtId="0" fontId="48" fillId="5" borderId="88" xfId="0" applyFont="1" applyFill="1" applyBorder="1" applyAlignment="1" applyProtection="1">
      <alignment horizontal="center" vertical="center"/>
      <protection locked="0"/>
    </xf>
    <xf numFmtId="0" fontId="48" fillId="4" borderId="99" xfId="0" applyFont="1" applyFill="1" applyBorder="1" applyAlignment="1" applyProtection="1">
      <alignment horizontal="center" vertical="center"/>
      <protection locked="0"/>
    </xf>
    <xf numFmtId="0" fontId="48" fillId="5" borderId="98" xfId="0" applyFont="1" applyFill="1" applyBorder="1" applyAlignment="1" applyProtection="1">
      <alignment horizontal="center" vertical="center"/>
      <protection locked="0"/>
    </xf>
    <xf numFmtId="0" fontId="48" fillId="10" borderId="99" xfId="0" applyFont="1" applyFill="1" applyBorder="1" applyAlignment="1" applyProtection="1">
      <alignment horizontal="center" vertical="center"/>
      <protection locked="0"/>
    </xf>
    <xf numFmtId="171" fontId="7" fillId="3" borderId="11" xfId="0" applyNumberFormat="1" applyFont="1" applyFill="1" applyBorder="1" applyAlignment="1">
      <alignment horizontal="center" vertical="center" wrapText="1"/>
    </xf>
    <xf numFmtId="0" fontId="29" fillId="3" borderId="86" xfId="0" applyFont="1" applyFill="1" applyBorder="1" applyAlignment="1">
      <alignment horizontal="center" vertical="center" wrapText="1"/>
    </xf>
    <xf numFmtId="0" fontId="29" fillId="3" borderId="90" xfId="0" applyFont="1" applyFill="1" applyBorder="1" applyAlignment="1">
      <alignment horizontal="center" vertical="center" wrapText="1"/>
    </xf>
    <xf numFmtId="0" fontId="48" fillId="9" borderId="105" xfId="0" applyFont="1" applyFill="1" applyBorder="1" applyAlignment="1" applyProtection="1">
      <alignment horizontal="center" vertical="center" wrapText="1"/>
      <protection locked="0"/>
    </xf>
    <xf numFmtId="0" fontId="48" fillId="5" borderId="107" xfId="0" applyFont="1" applyFill="1" applyBorder="1" applyAlignment="1" applyProtection="1">
      <alignment horizontal="center" vertical="center"/>
      <protection locked="0"/>
    </xf>
    <xf numFmtId="0" fontId="48" fillId="10" borderId="106" xfId="0" applyFont="1" applyFill="1" applyBorder="1" applyAlignment="1" applyProtection="1">
      <alignment horizontal="center" vertical="center"/>
      <protection locked="0"/>
    </xf>
    <xf numFmtId="0" fontId="27" fillId="5" borderId="108" xfId="0" applyFont="1" applyFill="1" applyBorder="1" applyAlignment="1">
      <alignment horizontal="center" vertical="center" wrapText="1"/>
    </xf>
    <xf numFmtId="0" fontId="27" fillId="9" borderId="96" xfId="0" applyFont="1" applyFill="1" applyBorder="1" applyAlignment="1">
      <alignment horizontal="center" vertical="center" wrapText="1"/>
    </xf>
    <xf numFmtId="0" fontId="27" fillId="10" borderId="82" xfId="0" applyFont="1" applyFill="1" applyBorder="1" applyAlignment="1">
      <alignment horizontal="center" vertical="center" wrapText="1"/>
    </xf>
    <xf numFmtId="0" fontId="18" fillId="3" borderId="13" xfId="0" applyFont="1" applyFill="1" applyBorder="1" applyAlignment="1" applyProtection="1">
      <alignment horizontal="center" vertical="center"/>
      <protection locked="0"/>
    </xf>
    <xf numFmtId="1" fontId="75" fillId="3" borderId="11" xfId="0" applyNumberFormat="1" applyFont="1" applyFill="1" applyBorder="1" applyAlignment="1" applyProtection="1">
      <alignment horizontal="center" vertical="center" wrapText="1"/>
    </xf>
    <xf numFmtId="1" fontId="70" fillId="15" borderId="13" xfId="0" applyNumberFormat="1" applyFont="1" applyFill="1" applyBorder="1" applyAlignment="1" applyProtection="1">
      <alignment horizontal="center" vertical="center"/>
    </xf>
    <xf numFmtId="164" fontId="76" fillId="3" borderId="3" xfId="0" applyNumberFormat="1" applyFont="1" applyFill="1" applyBorder="1" applyAlignment="1" applyProtection="1">
      <alignment horizontal="center" vertical="center"/>
      <protection locked="0"/>
    </xf>
    <xf numFmtId="171" fontId="28" fillId="16" borderId="94" xfId="0" applyNumberFormat="1" applyFont="1" applyFill="1" applyBorder="1" applyAlignment="1">
      <alignment horizontal="center" vertical="center" wrapText="1"/>
    </xf>
    <xf numFmtId="171" fontId="0" fillId="0" borderId="0" xfId="0" applyNumberFormat="1"/>
    <xf numFmtId="171" fontId="8" fillId="0" borderId="0" xfId="0" applyNumberFormat="1" applyFont="1"/>
    <xf numFmtId="171" fontId="29" fillId="3" borderId="93" xfId="0" applyNumberFormat="1" applyFont="1" applyFill="1" applyBorder="1" applyAlignment="1">
      <alignment horizontal="center" vertical="center" wrapText="1"/>
    </xf>
    <xf numFmtId="171" fontId="29" fillId="3" borderId="6" xfId="0" applyNumberFormat="1" applyFont="1" applyFill="1" applyBorder="1" applyAlignment="1">
      <alignment horizontal="center" vertical="center" wrapText="1"/>
    </xf>
    <xf numFmtId="0" fontId="77" fillId="3" borderId="100" xfId="0" applyFont="1" applyFill="1" applyBorder="1" applyAlignment="1">
      <alignment horizontal="center" vertical="center" wrapText="1"/>
    </xf>
    <xf numFmtId="171" fontId="77" fillId="3" borderId="102" xfId="0" applyNumberFormat="1" applyFont="1" applyFill="1" applyBorder="1" applyAlignment="1">
      <alignment horizontal="center" vertical="center"/>
    </xf>
    <xf numFmtId="172" fontId="78" fillId="3" borderId="80" xfId="0" applyNumberFormat="1" applyFont="1" applyFill="1" applyBorder="1" applyAlignment="1" applyProtection="1">
      <alignment horizontal="center" vertical="center"/>
      <protection locked="0"/>
    </xf>
    <xf numFmtId="168" fontId="28" fillId="16" borderId="28" xfId="0" applyNumberFormat="1" applyFont="1" applyFill="1" applyBorder="1" applyAlignment="1">
      <alignment horizontal="center" vertical="center" wrapText="1"/>
    </xf>
    <xf numFmtId="168" fontId="29" fillId="3" borderId="90" xfId="0" applyNumberFormat="1" applyFont="1" applyFill="1" applyBorder="1" applyAlignment="1">
      <alignment horizontal="center" vertical="center" wrapText="1"/>
    </xf>
    <xf numFmtId="168" fontId="29" fillId="3" borderId="86" xfId="0" applyNumberFormat="1" applyFont="1" applyFill="1" applyBorder="1" applyAlignment="1">
      <alignment horizontal="center" vertical="center" wrapText="1"/>
    </xf>
    <xf numFmtId="168" fontId="77" fillId="3" borderId="100" xfId="0" applyNumberFormat="1" applyFont="1" applyFill="1" applyBorder="1" applyAlignment="1">
      <alignment horizontal="center" vertical="center" wrapText="1"/>
    </xf>
    <xf numFmtId="168" fontId="0" fillId="0" borderId="0" xfId="0" applyNumberFormat="1" applyAlignment="1">
      <alignment horizontal="center"/>
    </xf>
    <xf numFmtId="168" fontId="29" fillId="3" borderId="41" xfId="0" applyNumberFormat="1" applyFont="1" applyFill="1" applyBorder="1" applyAlignment="1">
      <alignment horizontal="center" vertical="center" wrapText="1"/>
    </xf>
    <xf numFmtId="168" fontId="29" fillId="3" borderId="6" xfId="0" applyNumberFormat="1" applyFont="1" applyFill="1" applyBorder="1" applyAlignment="1">
      <alignment horizontal="center" vertical="center" wrapText="1"/>
    </xf>
    <xf numFmtId="168" fontId="77" fillId="3" borderId="101" xfId="0" applyNumberFormat="1" applyFont="1" applyFill="1" applyBorder="1" applyAlignment="1">
      <alignment horizontal="center" vertical="center" wrapText="1"/>
    </xf>
    <xf numFmtId="168" fontId="10" fillId="7" borderId="5" xfId="0" applyNumberFormat="1" applyFont="1" applyFill="1" applyBorder="1" applyAlignment="1">
      <alignment horizontal="left" vertical="center" wrapText="1"/>
    </xf>
    <xf numFmtId="168" fontId="10" fillId="0" borderId="0" xfId="0" applyNumberFormat="1" applyFont="1"/>
    <xf numFmtId="0" fontId="49" fillId="0" borderId="115" xfId="0" applyFont="1" applyBorder="1" applyAlignment="1">
      <alignment horizontal="center" vertical="center"/>
    </xf>
    <xf numFmtId="0" fontId="1" fillId="17" borderId="113" xfId="0" applyFont="1" applyFill="1" applyBorder="1" applyAlignment="1">
      <alignment horizontal="center" vertical="center"/>
    </xf>
    <xf numFmtId="0" fontId="1" fillId="9" borderId="113" xfId="0" applyFont="1" applyFill="1" applyBorder="1" applyAlignment="1">
      <alignment horizontal="center" vertical="center"/>
    </xf>
    <xf numFmtId="0" fontId="57" fillId="18" borderId="113" xfId="0" applyFont="1" applyFill="1" applyBorder="1" applyAlignment="1">
      <alignment horizontal="center" vertical="center"/>
    </xf>
    <xf numFmtId="171" fontId="32" fillId="0" borderId="113" xfId="0" applyNumberFormat="1" applyFont="1" applyBorder="1" applyAlignment="1">
      <alignment horizontal="center" vertical="center"/>
    </xf>
    <xf numFmtId="0" fontId="1" fillId="0" borderId="114" xfId="0" applyFont="1" applyBorder="1" applyAlignment="1">
      <alignment horizontal="center" vertical="center"/>
    </xf>
    <xf numFmtId="0" fontId="80" fillId="16" borderId="42" xfId="0" applyFont="1" applyFill="1" applyBorder="1" applyAlignment="1">
      <alignment horizontal="center" vertical="center" wrapText="1"/>
    </xf>
    <xf numFmtId="0" fontId="64" fillId="16" borderId="42" xfId="0" applyFont="1" applyFill="1" applyBorder="1" applyAlignment="1">
      <alignment horizontal="center" vertical="center" wrapText="1"/>
    </xf>
    <xf numFmtId="173" fontId="14" fillId="6" borderId="27" xfId="0" applyNumberFormat="1" applyFont="1" applyFill="1" applyBorder="1" applyAlignment="1">
      <alignment horizontal="center" vertical="center"/>
    </xf>
    <xf numFmtId="173" fontId="14" fillId="0" borderId="27" xfId="0" applyNumberFormat="1" applyFont="1" applyBorder="1" applyAlignment="1">
      <alignment horizontal="center" vertical="center"/>
    </xf>
    <xf numFmtId="173" fontId="14" fillId="0" borderId="57" xfId="0" applyNumberFormat="1" applyFont="1" applyBorder="1" applyAlignment="1">
      <alignment horizontal="center" vertical="center"/>
    </xf>
    <xf numFmtId="173" fontId="14" fillId="0" borderId="57" xfId="0" applyNumberFormat="1" applyFont="1" applyBorder="1" applyAlignment="1">
      <alignment horizontal="left" vertical="center"/>
    </xf>
    <xf numFmtId="173" fontId="10" fillId="6" borderId="0" xfId="0" applyNumberFormat="1" applyFont="1" applyFill="1" applyAlignment="1">
      <alignment horizontal="center" vertical="center"/>
    </xf>
    <xf numFmtId="173" fontId="10" fillId="0" borderId="115" xfId="0" applyNumberFormat="1" applyFont="1" applyBorder="1" applyAlignment="1">
      <alignment vertical="center"/>
    </xf>
    <xf numFmtId="173" fontId="10" fillId="19" borderId="115" xfId="0" applyNumberFormat="1" applyFont="1" applyFill="1" applyBorder="1" applyAlignment="1">
      <alignment vertical="center"/>
    </xf>
    <xf numFmtId="173" fontId="32" fillId="0" borderId="0" xfId="0" applyNumberFormat="1" applyFont="1" applyAlignment="1">
      <alignment horizontal="right" vertical="center"/>
    </xf>
    <xf numFmtId="173" fontId="10" fillId="0" borderId="116" xfId="0" applyNumberFormat="1" applyFont="1" applyBorder="1" applyAlignment="1">
      <alignment horizontal="right" vertical="center"/>
    </xf>
    <xf numFmtId="173" fontId="10" fillId="0" borderId="0" xfId="0" applyNumberFormat="1" applyFont="1" applyAlignment="1">
      <alignment vertical="center"/>
    </xf>
    <xf numFmtId="173" fontId="10" fillId="6" borderId="0" xfId="0" applyNumberFormat="1" applyFont="1" applyFill="1" applyAlignment="1">
      <alignment vertical="center"/>
    </xf>
    <xf numFmtId="173" fontId="62" fillId="6" borderId="0" xfId="0" applyNumberFormat="1" applyFont="1" applyFill="1" applyAlignment="1">
      <alignment vertical="center"/>
    </xf>
    <xf numFmtId="173" fontId="62" fillId="0" borderId="0" xfId="0" applyNumberFormat="1" applyFont="1" applyAlignment="1">
      <alignment vertical="center"/>
    </xf>
    <xf numFmtId="173" fontId="32" fillId="0" borderId="0" xfId="0" applyNumberFormat="1" applyFont="1" applyBorder="1" applyAlignment="1">
      <alignment horizontal="right" vertical="center"/>
    </xf>
    <xf numFmtId="173" fontId="32" fillId="19" borderId="116" xfId="0" applyNumberFormat="1" applyFont="1" applyFill="1" applyBorder="1" applyAlignment="1">
      <alignment vertical="center"/>
    </xf>
    <xf numFmtId="164" fontId="72" fillId="3" borderId="118" xfId="0" applyNumberFormat="1" applyFont="1" applyFill="1" applyBorder="1" applyAlignment="1">
      <alignment horizontal="left" vertical="top"/>
    </xf>
    <xf numFmtId="0" fontId="58" fillId="3" borderId="30" xfId="0" applyFont="1" applyFill="1" applyBorder="1"/>
    <xf numFmtId="0" fontId="49" fillId="3" borderId="31" xfId="0" applyFont="1" applyFill="1" applyBorder="1" applyAlignment="1">
      <alignment wrapText="1"/>
    </xf>
    <xf numFmtId="0" fontId="49" fillId="3" borderId="31" xfId="0" applyFont="1" applyFill="1" applyBorder="1" applyAlignment="1"/>
    <xf numFmtId="0" fontId="46" fillId="3" borderId="79" xfId="0" applyFont="1" applyFill="1" applyBorder="1" applyAlignment="1"/>
    <xf numFmtId="0" fontId="62" fillId="3" borderId="0" xfId="0" applyFont="1" applyFill="1" applyAlignment="1">
      <alignment vertical="center"/>
    </xf>
    <xf numFmtId="171" fontId="80" fillId="4" borderId="6" xfId="0" applyNumberFormat="1" applyFont="1" applyFill="1" applyBorder="1" applyAlignment="1">
      <alignment horizontal="center" vertical="center"/>
    </xf>
    <xf numFmtId="0" fontId="27" fillId="5" borderId="123" xfId="0" applyFont="1" applyFill="1" applyBorder="1" applyAlignment="1">
      <alignment horizontal="center" vertical="center" wrapText="1"/>
    </xf>
    <xf numFmtId="0" fontId="27" fillId="9" borderId="124" xfId="0" applyFont="1" applyFill="1" applyBorder="1" applyAlignment="1">
      <alignment horizontal="center" vertical="center" wrapText="1"/>
    </xf>
    <xf numFmtId="0" fontId="27" fillId="10" borderId="125" xfId="0" applyFont="1" applyFill="1" applyBorder="1" applyAlignment="1">
      <alignment horizontal="center" vertical="center" wrapText="1"/>
    </xf>
    <xf numFmtId="0" fontId="52" fillId="7" borderId="78" xfId="0" applyFont="1" applyFill="1" applyBorder="1" applyAlignment="1">
      <alignment horizontal="left" vertical="center" wrapText="1"/>
    </xf>
    <xf numFmtId="164" fontId="71" fillId="16" borderId="60" xfId="0" applyNumberFormat="1" applyFont="1" applyFill="1" applyBorder="1" applyAlignment="1" applyProtection="1">
      <alignment horizontal="center" vertical="center"/>
    </xf>
    <xf numFmtId="0" fontId="48" fillId="0" borderId="133" xfId="0" applyFont="1" applyBorder="1" applyAlignment="1" applyProtection="1">
      <alignment horizontal="center" vertical="center"/>
      <protection locked="0"/>
    </xf>
    <xf numFmtId="0" fontId="50" fillId="3" borderId="126" xfId="0" applyFont="1" applyFill="1" applyBorder="1" applyAlignment="1"/>
    <xf numFmtId="0" fontId="44" fillId="0" borderId="0" xfId="0" applyFont="1" applyBorder="1" applyAlignment="1">
      <alignment horizontal="center" vertical="center"/>
    </xf>
    <xf numFmtId="0" fontId="65" fillId="3" borderId="8" xfId="0" applyFont="1" applyFill="1" applyBorder="1" applyAlignment="1">
      <alignment horizontal="center"/>
    </xf>
    <xf numFmtId="14" fontId="57" fillId="10" borderId="113" xfId="0" applyNumberFormat="1" applyFont="1" applyFill="1" applyBorder="1" applyAlignment="1">
      <alignment horizontal="center" vertical="center"/>
    </xf>
    <xf numFmtId="14" fontId="85" fillId="16" borderId="94" xfId="0" applyNumberFormat="1" applyFont="1" applyFill="1" applyBorder="1" applyAlignment="1">
      <alignment horizontal="center" vertical="center"/>
    </xf>
    <xf numFmtId="14" fontId="29" fillId="4" borderId="93" xfId="0" applyNumberFormat="1" applyFont="1" applyFill="1" applyBorder="1" applyAlignment="1" applyProtection="1">
      <alignment horizontal="center" vertical="center"/>
    </xf>
    <xf numFmtId="14" fontId="57" fillId="0" borderId="0" xfId="0" applyNumberFormat="1" applyFont="1" applyAlignment="1">
      <alignment horizontal="center"/>
    </xf>
    <xf numFmtId="164" fontId="27" fillId="16" borderId="28" xfId="0" applyNumberFormat="1" applyFont="1" applyFill="1" applyBorder="1" applyAlignment="1">
      <alignment horizontal="center" vertical="center" wrapText="1"/>
    </xf>
    <xf numFmtId="0" fontId="56" fillId="16" borderId="28" xfId="0" applyFont="1" applyFill="1" applyBorder="1" applyAlignment="1">
      <alignment horizontal="center" vertical="center"/>
    </xf>
    <xf numFmtId="14" fontId="88" fillId="16" borderId="94" xfId="0" applyNumberFormat="1" applyFont="1" applyFill="1" applyBorder="1" applyAlignment="1">
      <alignment horizontal="center" vertical="center"/>
    </xf>
    <xf numFmtId="168" fontId="67" fillId="16" borderId="31" xfId="0" applyNumberFormat="1" applyFont="1" applyFill="1" applyBorder="1" applyAlignment="1">
      <alignment horizontal="left" vertical="top"/>
    </xf>
    <xf numFmtId="168" fontId="63" fillId="16" borderId="31" xfId="0" applyNumberFormat="1" applyFont="1" applyFill="1" applyBorder="1" applyAlignment="1">
      <alignment horizontal="left" vertical="top" wrapText="1"/>
    </xf>
    <xf numFmtId="171" fontId="63" fillId="16" borderId="31" xfId="0" applyNumberFormat="1" applyFont="1" applyFill="1" applyBorder="1" applyAlignment="1">
      <alignment horizontal="left" vertical="top" wrapText="1"/>
    </xf>
    <xf numFmtId="0" fontId="67" fillId="16" borderId="31" xfId="0" applyFont="1" applyFill="1" applyBorder="1" applyAlignment="1">
      <alignment horizontal="left" vertical="top"/>
    </xf>
    <xf numFmtId="0" fontId="45" fillId="16" borderId="31" xfId="0" applyFont="1" applyFill="1" applyBorder="1" applyAlignment="1">
      <alignment vertical="center"/>
    </xf>
    <xf numFmtId="0" fontId="54" fillId="16" borderId="31" xfId="0" applyFont="1" applyFill="1" applyBorder="1" applyAlignment="1">
      <alignment vertical="center" wrapText="1"/>
    </xf>
    <xf numFmtId="0" fontId="53" fillId="16" borderId="31" xfId="0" applyFont="1" applyFill="1" applyBorder="1" applyAlignment="1">
      <alignment horizontal="center" vertical="center" wrapText="1"/>
    </xf>
    <xf numFmtId="0" fontId="55" fillId="16" borderId="31" xfId="0" applyFont="1" applyFill="1" applyBorder="1" applyAlignment="1">
      <alignment vertical="center" wrapText="1"/>
    </xf>
    <xf numFmtId="0" fontId="53" fillId="16" borderId="32" xfId="0" applyFont="1" applyFill="1" applyBorder="1" applyAlignment="1">
      <alignment horizontal="center" vertical="center" wrapText="1"/>
    </xf>
    <xf numFmtId="0" fontId="70" fillId="16" borderId="50" xfId="0" applyFont="1" applyFill="1" applyBorder="1" applyAlignment="1" applyProtection="1">
      <alignment horizontal="center" vertical="center" wrapText="1"/>
    </xf>
    <xf numFmtId="164" fontId="26" fillId="16" borderId="50" xfId="0" applyNumberFormat="1" applyFont="1" applyFill="1" applyBorder="1" applyAlignment="1" applyProtection="1">
      <alignment horizontal="center" vertical="center" wrapText="1"/>
    </xf>
    <xf numFmtId="0" fontId="18" fillId="16" borderId="30" xfId="0" applyFont="1" applyFill="1" applyBorder="1" applyAlignment="1">
      <alignment horizontal="right" vertical="center" wrapText="1"/>
    </xf>
    <xf numFmtId="0" fontId="18" fillId="16" borderId="31" xfId="0" applyFont="1" applyFill="1" applyBorder="1" applyAlignment="1">
      <alignment horizontal="left" vertical="center" wrapText="1"/>
    </xf>
    <xf numFmtId="0" fontId="63" fillId="16" borderId="31" xfId="0" applyFont="1" applyFill="1" applyBorder="1" applyAlignment="1">
      <alignment horizontal="left" vertical="top" wrapText="1"/>
    </xf>
    <xf numFmtId="0" fontId="66" fillId="16" borderId="31" xfId="0" applyFont="1" applyFill="1" applyBorder="1" applyAlignment="1">
      <alignment horizontal="left" vertical="top" wrapText="1"/>
    </xf>
    <xf numFmtId="171" fontId="63" fillId="16" borderId="79" xfId="0" applyNumberFormat="1" applyFont="1" applyFill="1" applyBorder="1" applyAlignment="1">
      <alignment horizontal="left" vertical="top" wrapText="1"/>
    </xf>
    <xf numFmtId="0" fontId="27" fillId="16" borderId="103" xfId="0" applyFont="1" applyFill="1" applyBorder="1" applyAlignment="1">
      <alignment horizontal="center" vertical="center" wrapText="1"/>
    </xf>
    <xf numFmtId="0" fontId="27" fillId="16" borderId="104" xfId="0" applyFont="1" applyFill="1" applyBorder="1" applyAlignment="1">
      <alignment horizontal="center" vertical="center" wrapText="1"/>
    </xf>
    <xf numFmtId="0" fontId="70" fillId="16" borderId="42" xfId="0" applyFont="1" applyFill="1" applyBorder="1" applyAlignment="1">
      <alignment horizontal="center" vertical="center" wrapText="1"/>
    </xf>
    <xf numFmtId="1" fontId="79" fillId="3" borderId="11" xfId="0" applyNumberFormat="1" applyFont="1" applyFill="1" applyBorder="1" applyAlignment="1" applyProtection="1">
      <alignment horizontal="center" vertical="center" wrapText="1"/>
    </xf>
    <xf numFmtId="171" fontId="79" fillId="3" borderId="11" xfId="0" applyNumberFormat="1" applyFont="1" applyFill="1" applyBorder="1" applyAlignment="1">
      <alignment horizontal="center" vertical="center" wrapText="1"/>
    </xf>
    <xf numFmtId="0" fontId="18" fillId="3" borderId="97" xfId="0" applyFont="1" applyFill="1" applyBorder="1" applyAlignment="1" applyProtection="1">
      <alignment horizontal="center" vertical="center" wrapText="1"/>
      <protection locked="0"/>
    </xf>
    <xf numFmtId="0" fontId="70" fillId="16" borderId="134" xfId="0" applyFont="1" applyFill="1" applyBorder="1" applyAlignment="1">
      <alignment horizontal="center" vertical="center" wrapText="1"/>
    </xf>
    <xf numFmtId="164" fontId="29" fillId="3" borderId="11" xfId="0" applyNumberFormat="1" applyFont="1" applyFill="1" applyBorder="1" applyAlignment="1">
      <alignment horizontal="center" vertical="center" wrapText="1"/>
    </xf>
    <xf numFmtId="14" fontId="29" fillId="3" borderId="95" xfId="0" applyNumberFormat="1" applyFont="1" applyFill="1" applyBorder="1" applyAlignment="1">
      <alignment horizontal="center" vertical="center" wrapText="1"/>
    </xf>
    <xf numFmtId="171" fontId="94" fillId="19" borderId="11" xfId="0" applyNumberFormat="1" applyFont="1" applyFill="1" applyBorder="1" applyAlignment="1">
      <alignment horizontal="center" vertical="center" wrapText="1"/>
    </xf>
    <xf numFmtId="171" fontId="94" fillId="10" borderId="11" xfId="0" applyNumberFormat="1" applyFont="1" applyFill="1" applyBorder="1" applyAlignment="1">
      <alignment horizontal="center" vertical="center" wrapText="1"/>
    </xf>
    <xf numFmtId="49" fontId="88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88" fillId="3" borderId="6" xfId="0" applyFont="1" applyFill="1" applyBorder="1" applyAlignment="1" applyProtection="1">
      <alignment horizontal="center" vertical="center" wrapText="1"/>
      <protection locked="0"/>
    </xf>
    <xf numFmtId="0" fontId="88" fillId="3" borderId="11" xfId="0" applyFont="1" applyFill="1" applyBorder="1" applyAlignment="1" applyProtection="1">
      <alignment horizontal="center" vertical="center" wrapText="1"/>
      <protection locked="0"/>
    </xf>
    <xf numFmtId="168" fontId="29" fillId="16" borderId="109" xfId="0" applyNumberFormat="1" applyFont="1" applyFill="1" applyBorder="1" applyAlignment="1">
      <alignment horizontal="center" vertical="center" wrapText="1"/>
    </xf>
    <xf numFmtId="0" fontId="0" fillId="16" borderId="110" xfId="0" applyFill="1" applyBorder="1" applyAlignment="1">
      <alignment horizontal="center" vertical="center" wrapText="1"/>
    </xf>
    <xf numFmtId="0" fontId="0" fillId="16" borderId="111" xfId="0" applyFill="1" applyBorder="1" applyAlignment="1">
      <alignment horizontal="center" vertical="center" wrapText="1"/>
    </xf>
    <xf numFmtId="168" fontId="29" fillId="16" borderId="91" xfId="0" applyNumberFormat="1" applyFont="1" applyFill="1" applyBorder="1" applyAlignment="1">
      <alignment horizontal="center" vertical="center" wrapText="1"/>
    </xf>
    <xf numFmtId="0" fontId="0" fillId="16" borderId="22" xfId="0" applyFill="1" applyBorder="1" applyAlignment="1">
      <alignment horizontal="center" vertical="center" wrapText="1"/>
    </xf>
    <xf numFmtId="0" fontId="0" fillId="16" borderId="112" xfId="0" applyFill="1" applyBorder="1" applyAlignment="1">
      <alignment horizontal="center" vertical="center" wrapText="1"/>
    </xf>
    <xf numFmtId="49" fontId="47" fillId="3" borderId="90" xfId="0" applyNumberFormat="1" applyFont="1" applyFill="1" applyBorder="1" applyAlignment="1" applyProtection="1">
      <alignment horizontal="center" vertical="center" wrapText="1"/>
      <protection locked="0"/>
    </xf>
    <xf numFmtId="0" fontId="47" fillId="3" borderId="86" xfId="0" applyFont="1" applyFill="1" applyBorder="1" applyAlignment="1" applyProtection="1">
      <alignment horizontal="center" vertical="center" wrapText="1"/>
      <protection locked="0"/>
    </xf>
    <xf numFmtId="0" fontId="47" fillId="3" borderId="81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168" fontId="1" fillId="3" borderId="30" xfId="0" applyNumberFormat="1" applyFont="1" applyFill="1" applyBorder="1" applyAlignment="1">
      <alignment horizontal="left" vertical="top" wrapText="1"/>
    </xf>
    <xf numFmtId="168" fontId="1" fillId="3" borderId="31" xfId="0" applyNumberFormat="1" applyFont="1" applyFill="1" applyBorder="1" applyAlignment="1">
      <alignment horizontal="left" vertical="top" wrapText="1"/>
    </xf>
    <xf numFmtId="168" fontId="1" fillId="3" borderId="79" xfId="0" applyNumberFormat="1" applyFont="1" applyFill="1" applyBorder="1" applyAlignment="1">
      <alignment horizontal="left" vertical="top" wrapText="1"/>
    </xf>
    <xf numFmtId="0" fontId="84" fillId="3" borderId="10" xfId="0" applyFont="1" applyFill="1" applyBorder="1" applyAlignment="1">
      <alignment horizontal="left" vertical="top" wrapText="1"/>
    </xf>
    <xf numFmtId="0" fontId="31" fillId="3" borderId="10" xfId="0" applyFont="1" applyFill="1" applyBorder="1" applyAlignment="1">
      <alignment horizontal="left" vertical="top" wrapText="1"/>
    </xf>
    <xf numFmtId="0" fontId="31" fillId="3" borderId="9" xfId="0" applyFont="1" applyFill="1" applyBorder="1" applyAlignment="1">
      <alignment horizontal="left" vertical="top" wrapText="1"/>
    </xf>
    <xf numFmtId="0" fontId="48" fillId="3" borderId="127" xfId="0" applyFont="1" applyFill="1" applyBorder="1" applyAlignment="1">
      <alignment horizontal="center" vertical="center" wrapText="1"/>
    </xf>
    <xf numFmtId="0" fontId="48" fillId="3" borderId="5" xfId="0" applyFont="1" applyFill="1" applyBorder="1" applyAlignment="1">
      <alignment horizontal="center" vertical="center" wrapText="1"/>
    </xf>
    <xf numFmtId="0" fontId="48" fillId="3" borderId="46" xfId="0" applyFont="1" applyFill="1" applyBorder="1" applyAlignment="1">
      <alignment horizontal="center" vertical="center" wrapText="1"/>
    </xf>
    <xf numFmtId="0" fontId="48" fillId="3" borderId="128" xfId="0" applyFont="1" applyFill="1" applyBorder="1" applyAlignment="1">
      <alignment horizontal="center" vertical="center" wrapText="1"/>
    </xf>
    <xf numFmtId="0" fontId="48" fillId="3" borderId="0" xfId="0" applyFont="1" applyFill="1" applyBorder="1" applyAlignment="1">
      <alignment horizontal="center" vertical="center" wrapText="1"/>
    </xf>
    <xf numFmtId="0" fontId="48" fillId="3" borderId="8" xfId="0" applyFont="1" applyFill="1" applyBorder="1" applyAlignment="1">
      <alignment horizontal="center" vertical="center" wrapText="1"/>
    </xf>
    <xf numFmtId="0" fontId="48" fillId="3" borderId="129" xfId="0" applyFont="1" applyFill="1" applyBorder="1" applyAlignment="1">
      <alignment horizontal="center" vertical="center" wrapText="1"/>
    </xf>
    <xf numFmtId="0" fontId="48" fillId="3" borderId="10" xfId="0" applyFont="1" applyFill="1" applyBorder="1" applyAlignment="1">
      <alignment horizontal="center" vertical="center" wrapText="1"/>
    </xf>
    <xf numFmtId="0" fontId="48" fillId="3" borderId="9" xfId="0" applyFont="1" applyFill="1" applyBorder="1" applyAlignment="1">
      <alignment horizontal="center" vertical="center" wrapText="1"/>
    </xf>
    <xf numFmtId="1" fontId="13" fillId="3" borderId="41" xfId="0" applyNumberFormat="1" applyFont="1" applyFill="1" applyBorder="1" applyAlignment="1" applyProtection="1">
      <alignment horizontal="center" vertical="center" wrapText="1"/>
    </xf>
    <xf numFmtId="1" fontId="13" fillId="3" borderId="6" xfId="0" applyNumberFormat="1" applyFont="1" applyFill="1" applyBorder="1" applyAlignment="1" applyProtection="1">
      <alignment horizontal="center" vertical="center" wrapText="1"/>
    </xf>
    <xf numFmtId="14" fontId="81" fillId="3" borderId="92" xfId="0" applyNumberFormat="1" applyFont="1" applyFill="1" applyBorder="1" applyAlignment="1">
      <alignment horizontal="center" vertical="center" wrapText="1"/>
    </xf>
    <xf numFmtId="14" fontId="81" fillId="3" borderId="93" xfId="0" applyNumberFormat="1" applyFont="1" applyFill="1" applyBorder="1" applyAlignment="1">
      <alignment horizontal="center" vertical="center" wrapText="1"/>
    </xf>
    <xf numFmtId="171" fontId="8" fillId="3" borderId="20" xfId="0" applyNumberFormat="1" applyFont="1" applyFill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79" fillId="3" borderId="91" xfId="0" applyFont="1" applyFill="1" applyBorder="1" applyAlignment="1">
      <alignment horizontal="left" vertical="top" wrapText="1"/>
    </xf>
    <xf numFmtId="0" fontId="17" fillId="3" borderId="22" xfId="0" applyFont="1" applyFill="1" applyBorder="1" applyAlignment="1">
      <alignment horizontal="left" vertical="top"/>
    </xf>
    <xf numFmtId="0" fontId="17" fillId="3" borderId="91" xfId="0" applyFont="1" applyFill="1" applyBorder="1" applyAlignment="1">
      <alignment horizontal="left" vertical="top"/>
    </xf>
    <xf numFmtId="0" fontId="17" fillId="3" borderId="17" xfId="0" applyFont="1" applyFill="1" applyBorder="1" applyAlignment="1">
      <alignment horizontal="left" vertical="top"/>
    </xf>
    <xf numFmtId="0" fontId="17" fillId="3" borderId="43" xfId="0" applyFont="1" applyFill="1" applyBorder="1" applyAlignment="1">
      <alignment horizontal="left" vertical="top"/>
    </xf>
    <xf numFmtId="169" fontId="68" fillId="0" borderId="90" xfId="0" applyNumberFormat="1" applyFont="1" applyBorder="1" applyAlignment="1" applyProtection="1">
      <alignment horizontal="center" vertical="center"/>
      <protection locked="0"/>
    </xf>
    <xf numFmtId="169" fontId="68" fillId="0" borderId="86" xfId="0" applyNumberFormat="1" applyFont="1" applyBorder="1" applyAlignment="1" applyProtection="1">
      <alignment horizontal="center" vertical="center"/>
      <protection locked="0"/>
    </xf>
    <xf numFmtId="164" fontId="68" fillId="0" borderId="41" xfId="0" applyNumberFormat="1" applyFont="1" applyBorder="1" applyAlignment="1" applyProtection="1">
      <alignment horizontal="center" vertical="center"/>
      <protection locked="0"/>
    </xf>
    <xf numFmtId="164" fontId="68" fillId="0" borderId="6" xfId="0" applyNumberFormat="1" applyFont="1" applyBorder="1" applyAlignment="1" applyProtection="1">
      <alignment horizontal="center" vertical="center"/>
      <protection locked="0"/>
    </xf>
    <xf numFmtId="164" fontId="72" fillId="3" borderId="117" xfId="0" applyNumberFormat="1" applyFont="1" applyFill="1" applyBorder="1" applyAlignment="1" applyProtection="1">
      <alignment horizontal="left" vertical="top"/>
      <protection locked="0"/>
    </xf>
    <xf numFmtId="164" fontId="13" fillId="3" borderId="41" xfId="0" applyNumberFormat="1" applyFont="1" applyFill="1" applyBorder="1" applyAlignment="1" applyProtection="1">
      <alignment horizontal="center" vertical="center"/>
    </xf>
    <xf numFmtId="164" fontId="13" fillId="3" borderId="6" xfId="0" applyNumberFormat="1" applyFont="1" applyFill="1" applyBorder="1" applyAlignment="1" applyProtection="1">
      <alignment horizontal="center" vertical="center"/>
    </xf>
    <xf numFmtId="0" fontId="46" fillId="3" borderId="127" xfId="0" applyFont="1" applyFill="1" applyBorder="1" applyAlignment="1">
      <alignment horizontal="center" vertical="center" wrapText="1"/>
    </xf>
    <xf numFmtId="0" fontId="46" fillId="3" borderId="5" xfId="0" applyFont="1" applyFill="1" applyBorder="1" applyAlignment="1">
      <alignment horizontal="center" vertical="center" wrapText="1"/>
    </xf>
    <xf numFmtId="0" fontId="46" fillId="3" borderId="46" xfId="0" applyFont="1" applyFill="1" applyBorder="1" applyAlignment="1">
      <alignment horizontal="center" vertical="center" wrapText="1"/>
    </xf>
    <xf numFmtId="0" fontId="46" fillId="3" borderId="128" xfId="0" applyFont="1" applyFill="1" applyBorder="1" applyAlignment="1">
      <alignment horizontal="center" vertical="center" wrapText="1"/>
    </xf>
    <xf numFmtId="0" fontId="46" fillId="3" borderId="0" xfId="0" applyFont="1" applyFill="1" applyBorder="1" applyAlignment="1">
      <alignment horizontal="center" vertical="center" wrapText="1"/>
    </xf>
    <xf numFmtId="0" fontId="46" fillId="3" borderId="8" xfId="0" applyFont="1" applyFill="1" applyBorder="1" applyAlignment="1">
      <alignment horizontal="center" vertical="center" wrapText="1"/>
    </xf>
    <xf numFmtId="0" fontId="46" fillId="3" borderId="129" xfId="0" applyFont="1" applyFill="1" applyBorder="1" applyAlignment="1">
      <alignment horizontal="center" vertical="center" wrapText="1"/>
    </xf>
    <xf numFmtId="0" fontId="46" fillId="3" borderId="10" xfId="0" applyFont="1" applyFill="1" applyBorder="1" applyAlignment="1">
      <alignment horizontal="center" vertical="center" wrapText="1"/>
    </xf>
    <xf numFmtId="0" fontId="46" fillId="3" borderId="9" xfId="0" applyFont="1" applyFill="1" applyBorder="1" applyAlignment="1">
      <alignment horizontal="center" vertical="center" wrapText="1"/>
    </xf>
    <xf numFmtId="0" fontId="32" fillId="3" borderId="89" xfId="0" applyFont="1" applyFill="1" applyBorder="1" applyAlignment="1">
      <alignment horizontal="center" vertical="center" wrapText="1"/>
    </xf>
    <xf numFmtId="0" fontId="32" fillId="3" borderId="57" xfId="0" applyFont="1" applyFill="1" applyBorder="1" applyAlignment="1">
      <alignment horizontal="center" vertical="center" wrapText="1"/>
    </xf>
    <xf numFmtId="0" fontId="32" fillId="3" borderId="58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4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8" fillId="16" borderId="132" xfId="0" applyFont="1" applyFill="1" applyBorder="1" applyAlignment="1">
      <alignment horizontal="center" vertical="center"/>
    </xf>
    <xf numFmtId="0" fontId="0" fillId="0" borderId="119" xfId="0" applyFont="1" applyBorder="1" applyAlignment="1">
      <alignment horizontal="center" vertical="center"/>
    </xf>
    <xf numFmtId="0" fontId="0" fillId="0" borderId="120" xfId="0" applyFont="1" applyBorder="1" applyAlignment="1">
      <alignment horizontal="center" vertical="center"/>
    </xf>
    <xf numFmtId="0" fontId="17" fillId="0" borderId="22" xfId="0" applyFont="1" applyBorder="1" applyAlignment="1">
      <alignment horizontal="left" vertical="top"/>
    </xf>
    <xf numFmtId="0" fontId="17" fillId="0" borderId="91" xfId="0" applyFont="1" applyBorder="1" applyAlignment="1">
      <alignment horizontal="left" vertical="top"/>
    </xf>
    <xf numFmtId="0" fontId="17" fillId="0" borderId="17" xfId="0" applyFont="1" applyBorder="1" applyAlignment="1">
      <alignment horizontal="left" vertical="top"/>
    </xf>
    <xf numFmtId="0" fontId="17" fillId="0" borderId="43" xfId="0" applyFont="1" applyBorder="1" applyAlignment="1">
      <alignment horizontal="left" vertical="top"/>
    </xf>
    <xf numFmtId="164" fontId="11" fillId="10" borderId="41" xfId="0" applyNumberFormat="1" applyFont="1" applyFill="1" applyBorder="1" applyAlignment="1" applyProtection="1">
      <alignment horizontal="center" vertical="center"/>
    </xf>
    <xf numFmtId="164" fontId="11" fillId="10" borderId="6" xfId="0" applyNumberFormat="1" applyFont="1" applyFill="1" applyBorder="1" applyAlignment="1" applyProtection="1">
      <alignment horizontal="center" vertical="center"/>
    </xf>
    <xf numFmtId="164" fontId="16" fillId="3" borderId="41" xfId="0" applyNumberFormat="1" applyFont="1" applyFill="1" applyBorder="1" applyAlignment="1" applyProtection="1">
      <alignment horizontal="center" vertical="center"/>
    </xf>
    <xf numFmtId="164" fontId="16" fillId="3" borderId="6" xfId="0" applyNumberFormat="1" applyFont="1" applyFill="1" applyBorder="1" applyAlignment="1" applyProtection="1">
      <alignment horizontal="center" vertical="center"/>
    </xf>
    <xf numFmtId="0" fontId="18" fillId="16" borderId="80" xfId="0" applyFont="1" applyFill="1" applyBorder="1" applyAlignment="1">
      <alignment horizontal="center" vertical="center" wrapText="1"/>
    </xf>
    <xf numFmtId="0" fontId="18" fillId="16" borderId="31" xfId="0" applyFont="1" applyFill="1" applyBorder="1" applyAlignment="1">
      <alignment horizontal="center" vertical="center" wrapText="1"/>
    </xf>
    <xf numFmtId="1" fontId="43" fillId="0" borderId="121" xfId="0" applyNumberFormat="1" applyFont="1" applyBorder="1" applyAlignment="1">
      <alignment horizontal="center" vertical="center" wrapText="1"/>
    </xf>
    <xf numFmtId="0" fontId="45" fillId="0" borderId="122" xfId="0" applyFont="1" applyBorder="1" applyAlignment="1">
      <alignment horizontal="center" vertical="center" wrapText="1"/>
    </xf>
    <xf numFmtId="167" fontId="43" fillId="0" borderId="20" xfId="0" applyNumberFormat="1" applyFont="1" applyBorder="1" applyAlignment="1">
      <alignment horizontal="center" vertical="center" wrapText="1"/>
    </xf>
    <xf numFmtId="167" fontId="45" fillId="0" borderId="21" xfId="0" applyNumberFormat="1" applyFont="1" applyBorder="1" applyAlignment="1">
      <alignment horizontal="center" vertical="center" wrapText="1"/>
    </xf>
    <xf numFmtId="1" fontId="51" fillId="9" borderId="86" xfId="0" applyNumberFormat="1" applyFont="1" applyFill="1" applyBorder="1" applyAlignment="1">
      <alignment horizontal="center" vertical="center" wrapText="1"/>
    </xf>
    <xf numFmtId="0" fontId="59" fillId="9" borderId="87" xfId="0" applyFont="1" applyFill="1" applyBorder="1" applyAlignment="1">
      <alignment horizontal="center" vertical="center" wrapText="1"/>
    </xf>
    <xf numFmtId="1" fontId="51" fillId="10" borderId="86" xfId="0" applyNumberFormat="1" applyFont="1" applyFill="1" applyBorder="1" applyAlignment="1">
      <alignment horizontal="center" vertical="center" wrapText="1"/>
    </xf>
    <xf numFmtId="0" fontId="59" fillId="10" borderId="87" xfId="0" applyFont="1" applyFill="1" applyBorder="1" applyAlignment="1">
      <alignment horizontal="center" vertical="center" wrapText="1"/>
    </xf>
    <xf numFmtId="1" fontId="57" fillId="14" borderId="83" xfId="0" applyNumberFormat="1" applyFont="1" applyFill="1" applyBorder="1" applyAlignment="1">
      <alignment horizontal="center" vertical="center" wrapText="1"/>
    </xf>
    <xf numFmtId="0" fontId="58" fillId="14" borderId="84" xfId="0" applyFont="1" applyFill="1" applyBorder="1" applyAlignment="1">
      <alignment horizontal="center" vertical="center" wrapText="1"/>
    </xf>
    <xf numFmtId="1" fontId="43" fillId="0" borderId="49" xfId="0" applyNumberFormat="1" applyFont="1" applyBorder="1" applyAlignment="1">
      <alignment horizontal="center" vertical="center" wrapText="1"/>
    </xf>
    <xf numFmtId="1" fontId="45" fillId="0" borderId="20" xfId="0" applyNumberFormat="1" applyFont="1" applyBorder="1" applyAlignment="1">
      <alignment horizontal="center" vertical="center" wrapText="1"/>
    </xf>
    <xf numFmtId="0" fontId="57" fillId="9" borderId="85" xfId="0" applyFont="1" applyFill="1" applyBorder="1" applyAlignment="1">
      <alignment horizontal="center" vertical="center" wrapText="1"/>
    </xf>
    <xf numFmtId="0" fontId="58" fillId="9" borderId="86" xfId="0" applyFont="1" applyFill="1" applyBorder="1" applyAlignment="1">
      <alignment horizontal="center" vertical="center" wrapText="1"/>
    </xf>
    <xf numFmtId="1" fontId="43" fillId="3" borderId="49" xfId="0" applyNumberFormat="1" applyFont="1" applyFill="1" applyBorder="1" applyAlignment="1">
      <alignment horizontal="center" vertical="center" wrapText="1"/>
    </xf>
    <xf numFmtId="0" fontId="45" fillId="3" borderId="20" xfId="0" applyFont="1" applyFill="1" applyBorder="1" applyAlignment="1">
      <alignment horizontal="center" vertical="center" wrapText="1"/>
    </xf>
    <xf numFmtId="0" fontId="57" fillId="10" borderId="85" xfId="0" applyFont="1" applyFill="1" applyBorder="1" applyAlignment="1">
      <alignment horizontal="center" vertical="center" wrapText="1"/>
    </xf>
    <xf numFmtId="0" fontId="58" fillId="10" borderId="86" xfId="0" applyFont="1" applyFill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14" fontId="13" fillId="5" borderId="127" xfId="0" applyNumberFormat="1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3" fillId="5" borderId="46" xfId="0" applyFont="1" applyFill="1" applyBorder="1" applyAlignment="1">
      <alignment horizontal="center" vertical="center" wrapText="1"/>
    </xf>
    <xf numFmtId="0" fontId="86" fillId="5" borderId="53" xfId="0" applyFont="1" applyFill="1" applyBorder="1" applyAlignment="1">
      <alignment horizontal="center" vertical="center" wrapText="1"/>
    </xf>
    <xf numFmtId="0" fontId="69" fillId="5" borderId="54" xfId="0" applyFont="1" applyFill="1" applyBorder="1" applyAlignment="1">
      <alignment vertical="center" wrapText="1"/>
    </xf>
    <xf numFmtId="0" fontId="93" fillId="10" borderId="4" xfId="0" applyFont="1" applyFill="1" applyBorder="1" applyAlignment="1">
      <alignment horizontal="center" vertical="center" wrapText="1"/>
    </xf>
    <xf numFmtId="0" fontId="93" fillId="10" borderId="2" xfId="0" applyFont="1" applyFill="1" applyBorder="1" applyAlignment="1">
      <alignment horizontal="center" vertical="center" wrapText="1"/>
    </xf>
    <xf numFmtId="0" fontId="82" fillId="20" borderId="12" xfId="0" applyFont="1" applyFill="1" applyBorder="1" applyAlignment="1">
      <alignment horizontal="center" vertical="center" wrapText="1"/>
    </xf>
    <xf numFmtId="0" fontId="83" fillId="20" borderId="5" xfId="0" applyFont="1" applyFill="1" applyBorder="1" applyAlignment="1">
      <alignment horizontal="center" wrapText="1"/>
    </xf>
    <xf numFmtId="0" fontId="83" fillId="20" borderId="46" xfId="0" applyFont="1" applyFill="1" applyBorder="1" applyAlignment="1">
      <alignment horizontal="center" wrapText="1"/>
    </xf>
    <xf numFmtId="0" fontId="82" fillId="20" borderId="48" xfId="0" applyFont="1" applyFill="1" applyBorder="1" applyAlignment="1">
      <alignment horizontal="center" vertical="center" wrapText="1"/>
    </xf>
    <xf numFmtId="0" fontId="83" fillId="20" borderId="10" xfId="0" applyFont="1" applyFill="1" applyBorder="1" applyAlignment="1">
      <alignment horizontal="center" wrapText="1"/>
    </xf>
    <xf numFmtId="0" fontId="83" fillId="20" borderId="9" xfId="0" applyFont="1" applyFill="1" applyBorder="1" applyAlignment="1">
      <alignment horizontal="center" wrapText="1"/>
    </xf>
    <xf numFmtId="0" fontId="57" fillId="3" borderId="12" xfId="0" applyFont="1" applyFill="1" applyBorder="1" applyAlignment="1">
      <alignment horizontal="center" vertical="center" wrapText="1"/>
    </xf>
    <xf numFmtId="0" fontId="58" fillId="3" borderId="13" xfId="0" applyFont="1" applyFill="1" applyBorder="1" applyAlignment="1">
      <alignment horizontal="center" vertical="center" wrapText="1"/>
    </xf>
    <xf numFmtId="1" fontId="43" fillId="0" borderId="12" xfId="0" applyNumberFormat="1" applyFont="1" applyBorder="1" applyAlignment="1">
      <alignment horizontal="center" vertical="center" wrapText="1"/>
    </xf>
    <xf numFmtId="0" fontId="45" fillId="0" borderId="13" xfId="0" applyFont="1" applyBorder="1" applyAlignment="1">
      <alignment horizontal="center" vertical="center" wrapText="1"/>
    </xf>
    <xf numFmtId="0" fontId="89" fillId="20" borderId="12" xfId="0" applyNumberFormat="1" applyFont="1" applyFill="1" applyBorder="1" applyAlignment="1">
      <alignment horizontal="center" vertical="center" wrapText="1"/>
    </xf>
    <xf numFmtId="0" fontId="89" fillId="20" borderId="5" xfId="0" applyNumberFormat="1" applyFont="1" applyFill="1" applyBorder="1" applyAlignment="1">
      <alignment horizontal="center" vertical="center"/>
    </xf>
    <xf numFmtId="0" fontId="89" fillId="20" borderId="46" xfId="0" applyNumberFormat="1" applyFont="1" applyFill="1" applyBorder="1" applyAlignment="1">
      <alignment horizontal="center" vertical="center"/>
    </xf>
    <xf numFmtId="0" fontId="89" fillId="20" borderId="13" xfId="0" applyNumberFormat="1" applyFont="1" applyFill="1" applyBorder="1" applyAlignment="1">
      <alignment horizontal="center" vertical="center"/>
    </xf>
    <xf numFmtId="0" fontId="89" fillId="20" borderId="0" xfId="0" applyNumberFormat="1" applyFont="1" applyFill="1" applyAlignment="1">
      <alignment horizontal="center" vertical="center"/>
    </xf>
    <xf numFmtId="0" fontId="89" fillId="20" borderId="8" xfId="0" applyNumberFormat="1" applyFont="1" applyFill="1" applyBorder="1" applyAlignment="1">
      <alignment horizontal="center" vertical="center"/>
    </xf>
    <xf numFmtId="0" fontId="89" fillId="20" borderId="0" xfId="0" applyNumberFormat="1" applyFont="1" applyFill="1" applyBorder="1" applyAlignment="1">
      <alignment horizontal="center" vertical="center"/>
    </xf>
    <xf numFmtId="0" fontId="89" fillId="20" borderId="10" xfId="0" applyNumberFormat="1" applyFont="1" applyFill="1" applyBorder="1" applyAlignment="1">
      <alignment horizontal="center" vertical="center"/>
    </xf>
    <xf numFmtId="0" fontId="89" fillId="20" borderId="9" xfId="0" applyNumberFormat="1" applyFont="1" applyFill="1" applyBorder="1" applyAlignment="1">
      <alignment horizontal="center" vertical="center"/>
    </xf>
    <xf numFmtId="1" fontId="51" fillId="5" borderId="72" xfId="0" applyNumberFormat="1" applyFont="1" applyFill="1" applyBorder="1" applyAlignment="1">
      <alignment horizontal="center" vertical="center" wrapText="1"/>
    </xf>
    <xf numFmtId="1" fontId="59" fillId="5" borderId="74" xfId="0" applyNumberFormat="1" applyFont="1" applyFill="1" applyBorder="1" applyAlignment="1">
      <alignment horizontal="center" vertical="center" wrapText="1"/>
    </xf>
    <xf numFmtId="168" fontId="57" fillId="5" borderId="76" xfId="0" applyNumberFormat="1" applyFont="1" applyFill="1" applyBorder="1" applyAlignment="1">
      <alignment horizontal="center" vertical="center" wrapText="1"/>
    </xf>
    <xf numFmtId="168" fontId="58" fillId="5" borderId="72" xfId="0" applyNumberFormat="1" applyFont="1" applyFill="1" applyBorder="1" applyAlignment="1">
      <alignment horizontal="center" vertical="center" wrapText="1"/>
    </xf>
    <xf numFmtId="0" fontId="81" fillId="9" borderId="4" xfId="0" applyFont="1" applyFill="1" applyBorder="1" applyAlignment="1">
      <alignment horizontal="center" vertical="center" wrapText="1"/>
    </xf>
    <xf numFmtId="0" fontId="56" fillId="9" borderId="2" xfId="0" applyFont="1" applyFill="1" applyBorder="1" applyAlignment="1">
      <alignment vertical="center" wrapText="1"/>
    </xf>
    <xf numFmtId="0" fontId="87" fillId="10" borderId="40" xfId="0" applyFont="1" applyFill="1" applyBorder="1" applyAlignment="1">
      <alignment horizontal="center" vertical="center" wrapText="1"/>
    </xf>
    <xf numFmtId="0" fontId="87" fillId="10" borderId="55" xfId="0" applyFont="1" applyFill="1" applyBorder="1" applyAlignment="1">
      <alignment horizontal="center" vertical="center" wrapText="1"/>
    </xf>
    <xf numFmtId="0" fontId="91" fillId="5" borderId="4" xfId="0" applyFont="1" applyFill="1" applyBorder="1" applyAlignment="1">
      <alignment horizontal="center" vertical="center" wrapText="1"/>
    </xf>
    <xf numFmtId="0" fontId="92" fillId="5" borderId="2" xfId="0" applyFont="1" applyFill="1" applyBorder="1" applyAlignment="1">
      <alignment vertical="center" wrapText="1"/>
    </xf>
    <xf numFmtId="0" fontId="79" fillId="4" borderId="67" xfId="0" applyFont="1" applyFill="1" applyBorder="1" applyAlignment="1">
      <alignment horizontal="center" vertical="center" wrapText="1"/>
    </xf>
    <xf numFmtId="0" fontId="75" fillId="4" borderId="75" xfId="0" applyFont="1" applyFill="1" applyBorder="1" applyAlignment="1">
      <alignment vertical="center" wrapText="1"/>
    </xf>
    <xf numFmtId="0" fontId="49" fillId="0" borderId="130" xfId="0" applyFont="1" applyBorder="1" applyAlignment="1">
      <alignment horizontal="center" vertical="center"/>
    </xf>
    <xf numFmtId="0" fontId="45" fillId="0" borderId="131" xfId="0" applyFont="1" applyBorder="1" applyAlignment="1">
      <alignment vertical="center"/>
    </xf>
    <xf numFmtId="0" fontId="60" fillId="9" borderId="4" xfId="0" applyFont="1" applyFill="1" applyBorder="1" applyAlignment="1">
      <alignment horizontal="center" vertical="center" wrapText="1"/>
    </xf>
    <xf numFmtId="0" fontId="90" fillId="9" borderId="2" xfId="0" applyFont="1" applyFill="1" applyBorder="1" applyAlignment="1">
      <alignment vertical="center" wrapText="1"/>
    </xf>
    <xf numFmtId="0" fontId="22" fillId="7" borderId="13" xfId="0" applyFont="1" applyFill="1" applyBorder="1" applyAlignment="1">
      <alignment horizontal="left" vertical="center" wrapText="1"/>
    </xf>
    <xf numFmtId="0" fontId="23" fillId="7" borderId="0" xfId="0" applyFont="1" applyFill="1" applyBorder="1" applyAlignment="1">
      <alignment horizontal="left" vertical="center" wrapText="1"/>
    </xf>
    <xf numFmtId="0" fontId="23" fillId="7" borderId="5" xfId="0" applyFont="1" applyFill="1" applyBorder="1" applyAlignment="1">
      <alignment horizontal="left" vertical="center" wrapText="1"/>
    </xf>
    <xf numFmtId="165" fontId="2" fillId="3" borderId="39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5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24" fillId="7" borderId="5" xfId="0" applyFont="1" applyFill="1" applyBorder="1" applyAlignment="1">
      <alignment horizontal="left" vertical="center"/>
    </xf>
    <xf numFmtId="0" fontId="24" fillId="7" borderId="3" xfId="0" applyFont="1" applyFill="1" applyBorder="1" applyAlignment="1">
      <alignment horizontal="left" vertical="center"/>
    </xf>
    <xf numFmtId="0" fontId="18" fillId="3" borderId="80" xfId="0" applyFont="1" applyFill="1" applyBorder="1" applyAlignment="1">
      <alignment horizontal="left" vertical="top" wrapText="1"/>
    </xf>
    <xf numFmtId="0" fontId="18" fillId="3" borderId="31" xfId="0" applyFont="1" applyFill="1" applyBorder="1" applyAlignment="1">
      <alignment horizontal="left" vertical="top" wrapText="1"/>
    </xf>
    <xf numFmtId="0" fontId="18" fillId="3" borderId="135" xfId="0" applyFont="1" applyFill="1" applyBorder="1" applyAlignment="1">
      <alignment horizontal="left" vertical="top" wrapText="1"/>
    </xf>
    <xf numFmtId="0" fontId="18" fillId="3" borderId="79" xfId="0" applyFont="1" applyFill="1" applyBorder="1" applyAlignment="1">
      <alignment horizontal="left" vertical="top" wrapText="1"/>
    </xf>
    <xf numFmtId="1" fontId="43" fillId="14" borderId="82" xfId="0" applyNumberFormat="1" applyFont="1" applyFill="1" applyBorder="1" applyAlignment="1">
      <alignment horizontal="center" vertical="center" wrapText="1"/>
    </xf>
    <xf numFmtId="0" fontId="45" fillId="14" borderId="83" xfId="0" applyFont="1" applyFill="1" applyBorder="1" applyAlignment="1">
      <alignment horizontal="center" vertical="center" wrapText="1"/>
    </xf>
    <xf numFmtId="0" fontId="58" fillId="5" borderId="0" xfId="0" applyFont="1" applyFill="1" applyBorder="1" applyAlignment="1">
      <alignment horizontal="center" vertical="center" wrapText="1"/>
    </xf>
    <xf numFmtId="0" fontId="45" fillId="5" borderId="0" xfId="0" applyFont="1" applyFill="1" applyBorder="1" applyAlignment="1">
      <alignment horizontal="center" vertical="center" wrapText="1"/>
    </xf>
    <xf numFmtId="0" fontId="43" fillId="5" borderId="0" xfId="0" applyFont="1" applyFill="1" applyBorder="1" applyAlignment="1">
      <alignment horizontal="center" vertical="center" wrapText="1"/>
    </xf>
    <xf numFmtId="0" fontId="13" fillId="5" borderId="128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13" fillId="5" borderId="129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73" fillId="5" borderId="128" xfId="0" applyFont="1" applyFill="1" applyBorder="1" applyAlignment="1">
      <alignment horizontal="center" vertical="center" wrapText="1"/>
    </xf>
    <xf numFmtId="0" fontId="74" fillId="5" borderId="0" xfId="0" applyFont="1" applyFill="1" applyBorder="1" applyAlignment="1">
      <alignment horizontal="center" vertical="center" wrapText="1"/>
    </xf>
    <xf numFmtId="0" fontId="74" fillId="5" borderId="8" xfId="0" applyFont="1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46" xfId="0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0" fillId="3" borderId="89" xfId="0" applyFont="1" applyFill="1" applyBorder="1" applyAlignment="1">
      <alignment horizontal="center" vertical="center" wrapText="1"/>
    </xf>
    <xf numFmtId="0" fontId="10" fillId="3" borderId="57" xfId="0" applyFont="1" applyFill="1" applyBorder="1" applyAlignment="1">
      <alignment horizontal="center" vertical="center" wrapText="1"/>
    </xf>
    <xf numFmtId="0" fontId="10" fillId="3" borderId="5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48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27" fillId="3" borderId="91" xfId="0" applyFont="1" applyFill="1" applyBorder="1" applyAlignment="1">
      <alignment horizontal="left" vertical="top" wrapText="1"/>
    </xf>
    <xf numFmtId="0" fontId="0" fillId="0" borderId="22" xfId="0" applyBorder="1" applyAlignment="1">
      <alignment horizontal="left" vertical="top"/>
    </xf>
    <xf numFmtId="0" fontId="0" fillId="0" borderId="91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43" xfId="0" applyBorder="1" applyAlignment="1">
      <alignment horizontal="left" vertical="top"/>
    </xf>
    <xf numFmtId="0" fontId="8" fillId="16" borderId="119" xfId="0" applyFont="1" applyFill="1" applyBorder="1" applyAlignment="1">
      <alignment horizontal="center" vertical="center"/>
    </xf>
    <xf numFmtId="0" fontId="8" fillId="16" borderId="120" xfId="0" applyFont="1" applyFill="1" applyBorder="1" applyAlignment="1">
      <alignment horizontal="center" vertical="center"/>
    </xf>
    <xf numFmtId="0" fontId="7" fillId="7" borderId="12" xfId="0" applyFont="1" applyFill="1" applyBorder="1" applyAlignment="1">
      <alignment vertical="center" wrapText="1"/>
    </xf>
    <xf numFmtId="0" fontId="7" fillId="7" borderId="5" xfId="0" applyFont="1" applyFill="1" applyBorder="1" applyAlignment="1">
      <alignment vertical="center" wrapText="1"/>
    </xf>
    <xf numFmtId="0" fontId="7" fillId="7" borderId="24" xfId="0" applyFont="1" applyFill="1" applyBorder="1" applyAlignment="1">
      <alignment vertical="center" wrapText="1"/>
    </xf>
    <xf numFmtId="0" fontId="8" fillId="7" borderId="26" xfId="0" applyFont="1" applyFill="1" applyBorder="1" applyAlignment="1">
      <alignment vertical="center" wrapText="1"/>
    </xf>
    <xf numFmtId="0" fontId="0" fillId="7" borderId="5" xfId="0" applyFill="1" applyBorder="1" applyAlignment="1">
      <alignment vertical="center" wrapText="1"/>
    </xf>
    <xf numFmtId="0" fontId="0" fillId="7" borderId="24" xfId="0" applyFill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34" fillId="7" borderId="0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7" fillId="7" borderId="13" xfId="0" applyFont="1" applyFill="1" applyBorder="1" applyAlignment="1">
      <alignment vertical="center" wrapText="1"/>
    </xf>
    <xf numFmtId="0" fontId="7" fillId="7" borderId="0" xfId="0" applyFont="1" applyFill="1" applyBorder="1" applyAlignment="1">
      <alignment vertical="center" wrapText="1"/>
    </xf>
    <xf numFmtId="0" fontId="7" fillId="7" borderId="25" xfId="0" applyFont="1" applyFill="1" applyBorder="1" applyAlignment="1">
      <alignment vertical="center" wrapText="1"/>
    </xf>
    <xf numFmtId="0" fontId="8" fillId="7" borderId="20" xfId="0" applyFont="1" applyFill="1" applyBorder="1" applyAlignment="1">
      <alignment vertical="center" wrapText="1"/>
    </xf>
    <xf numFmtId="0" fontId="0" fillId="7" borderId="22" xfId="0" applyFill="1" applyBorder="1" applyAlignment="1">
      <alignment vertical="center" wrapText="1"/>
    </xf>
    <xf numFmtId="0" fontId="0" fillId="7" borderId="16" xfId="0" applyFill="1" applyBorder="1" applyAlignment="1">
      <alignment vertical="center" wrapText="1"/>
    </xf>
    <xf numFmtId="0" fontId="1" fillId="0" borderId="47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22" fillId="7" borderId="42" xfId="0" applyFont="1" applyFill="1" applyBorder="1" applyAlignment="1">
      <alignment horizontal="left" vertical="center" wrapText="1"/>
    </xf>
    <xf numFmtId="0" fontId="23" fillId="7" borderId="38" xfId="0" applyFont="1" applyFill="1" applyBorder="1" applyAlignment="1">
      <alignment horizontal="left" vertical="center" wrapText="1"/>
    </xf>
    <xf numFmtId="0" fontId="35" fillId="7" borderId="5" xfId="0" applyFont="1" applyFill="1" applyBorder="1" applyAlignment="1">
      <alignment horizontal="right" vertical="center"/>
    </xf>
    <xf numFmtId="0" fontId="13" fillId="7" borderId="38" xfId="0" applyFont="1" applyFill="1" applyBorder="1" applyAlignment="1" applyProtection="1">
      <alignment horizontal="center" vertical="center"/>
      <protection locked="0"/>
    </xf>
    <xf numFmtId="0" fontId="0" fillId="0" borderId="59" xfId="0" applyBorder="1" applyAlignment="1">
      <alignment horizontal="center" vertical="center"/>
    </xf>
    <xf numFmtId="165" fontId="2" fillId="3" borderId="39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7" fillId="7" borderId="1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38" fillId="7" borderId="64" xfId="0" applyFont="1" applyFill="1" applyBorder="1" applyAlignment="1">
      <alignment horizontal="center" vertical="center" wrapText="1"/>
    </xf>
    <xf numFmtId="0" fontId="39" fillId="7" borderId="18" xfId="0" applyFont="1" applyFill="1" applyBorder="1" applyAlignment="1">
      <alignment horizontal="center" vertical="center" wrapText="1"/>
    </xf>
    <xf numFmtId="0" fontId="39" fillId="7" borderId="19" xfId="0" applyFont="1" applyFill="1" applyBorder="1" applyAlignment="1">
      <alignment horizontal="center" vertical="center" wrapText="1"/>
    </xf>
    <xf numFmtId="49" fontId="12" fillId="7" borderId="28" xfId="0" applyNumberFormat="1" applyFont="1" applyFill="1" applyBorder="1" applyAlignment="1">
      <alignment horizontal="left" vertical="center" wrapText="1"/>
    </xf>
    <xf numFmtId="49" fontId="12" fillId="7" borderId="6" xfId="0" applyNumberFormat="1" applyFont="1" applyFill="1" applyBorder="1" applyAlignment="1">
      <alignment horizontal="left" vertical="center" wrapText="1"/>
    </xf>
    <xf numFmtId="0" fontId="32" fillId="7" borderId="28" xfId="0" applyFont="1" applyFill="1" applyBorder="1" applyAlignment="1">
      <alignment horizontal="left" vertical="center"/>
    </xf>
    <xf numFmtId="164" fontId="13" fillId="0" borderId="28" xfId="0" applyNumberFormat="1" applyFont="1" applyBorder="1" applyAlignment="1" applyProtection="1">
      <alignment horizontal="center" vertical="center"/>
      <protection locked="0"/>
    </xf>
    <xf numFmtId="164" fontId="13" fillId="0" borderId="6" xfId="0" applyNumberFormat="1" applyFont="1" applyBorder="1" applyAlignment="1" applyProtection="1">
      <alignment horizontal="center" vertical="center"/>
      <protection locked="0"/>
    </xf>
    <xf numFmtId="0" fontId="40" fillId="7" borderId="28" xfId="0" applyFont="1" applyFill="1" applyBorder="1" applyAlignment="1">
      <alignment vertical="center"/>
    </xf>
    <xf numFmtId="0" fontId="8" fillId="3" borderId="65" xfId="0" applyFont="1" applyFill="1" applyBorder="1" applyAlignment="1">
      <alignment horizontal="left" vertical="center"/>
    </xf>
    <xf numFmtId="0" fontId="8" fillId="0" borderId="66" xfId="0" applyFont="1" applyBorder="1" applyAlignment="1">
      <alignment horizontal="left" vertical="center"/>
    </xf>
    <xf numFmtId="0" fontId="8" fillId="0" borderId="67" xfId="0" applyFont="1" applyBorder="1" applyAlignment="1">
      <alignment horizontal="left" vertical="center"/>
    </xf>
    <xf numFmtId="0" fontId="40" fillId="7" borderId="6" xfId="0" applyFont="1" applyFill="1" applyBorder="1" applyAlignment="1">
      <alignment vertical="center"/>
    </xf>
    <xf numFmtId="16" fontId="13" fillId="0" borderId="6" xfId="0" applyNumberFormat="1" applyFont="1" applyBorder="1" applyAlignment="1" applyProtection="1">
      <alignment horizontal="center" vertical="center"/>
      <protection locked="0"/>
    </xf>
    <xf numFmtId="0" fontId="13" fillId="0" borderId="37" xfId="0" applyFont="1" applyBorder="1" applyAlignment="1" applyProtection="1">
      <alignment horizontal="center" vertical="center"/>
      <protection locked="0"/>
    </xf>
    <xf numFmtId="0" fontId="10" fillId="12" borderId="38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8" fillId="12" borderId="69" xfId="0" applyFont="1" applyFill="1" applyBorder="1" applyAlignment="1">
      <alignment horizontal="center" vertical="center" wrapText="1"/>
    </xf>
    <xf numFmtId="0" fontId="8" fillId="0" borderId="71" xfId="0" applyFont="1" applyBorder="1" applyAlignment="1">
      <alignment horizontal="center" vertical="center" wrapText="1"/>
    </xf>
    <xf numFmtId="0" fontId="40" fillId="7" borderId="37" xfId="0" applyFont="1" applyFill="1" applyBorder="1" applyAlignment="1">
      <alignment vertical="center"/>
    </xf>
    <xf numFmtId="0" fontId="42" fillId="7" borderId="66" xfId="0" applyFont="1" applyFill="1" applyBorder="1" applyAlignment="1">
      <alignment vertical="center" wrapText="1"/>
    </xf>
    <xf numFmtId="0" fontId="42" fillId="7" borderId="56" xfId="0" applyFont="1" applyFill="1" applyBorder="1" applyAlignment="1">
      <alignment vertical="center" wrapText="1"/>
    </xf>
    <xf numFmtId="0" fontId="1" fillId="7" borderId="56" xfId="0" applyFont="1" applyFill="1" applyBorder="1" applyAlignment="1">
      <alignment vertical="center" wrapText="1"/>
    </xf>
    <xf numFmtId="0" fontId="1" fillId="7" borderId="41" xfId="0" applyFont="1" applyFill="1" applyBorder="1" applyAlignment="1">
      <alignment vertical="center" wrapText="1"/>
    </xf>
    <xf numFmtId="164" fontId="13" fillId="0" borderId="41" xfId="0" applyNumberFormat="1" applyFont="1" applyBorder="1" applyAlignment="1" applyProtection="1">
      <alignment horizontal="center" vertical="center"/>
      <protection locked="0"/>
    </xf>
    <xf numFmtId="0" fontId="40" fillId="3" borderId="7" xfId="0" applyFont="1" applyFill="1" applyBorder="1" applyAlignment="1">
      <alignment vertical="center" wrapText="1"/>
    </xf>
    <xf numFmtId="0" fontId="0" fillId="3" borderId="57" xfId="0" applyFill="1" applyBorder="1" applyAlignment="1">
      <alignment vertical="center" wrapText="1"/>
    </xf>
    <xf numFmtId="0" fontId="0" fillId="3" borderId="58" xfId="0" applyFill="1" applyBorder="1" applyAlignment="1">
      <alignment vertical="center" wrapText="1"/>
    </xf>
    <xf numFmtId="0" fontId="0" fillId="3" borderId="52" xfId="0" applyFill="1" applyBorder="1" applyAlignment="1">
      <alignment vertical="center" wrapText="1"/>
    </xf>
    <xf numFmtId="0" fontId="0" fillId="3" borderId="10" xfId="0" applyFill="1" applyBorder="1" applyAlignment="1">
      <alignment vertical="center" wrapText="1"/>
    </xf>
    <xf numFmtId="0" fontId="0" fillId="3" borderId="9" xfId="0" applyFill="1" applyBorder="1" applyAlignment="1">
      <alignment vertical="center" wrapText="1"/>
    </xf>
    <xf numFmtId="0" fontId="13" fillId="0" borderId="6" xfId="0" applyFont="1" applyBorder="1" applyAlignment="1" applyProtection="1">
      <alignment horizontal="center" vertical="center"/>
      <protection locked="0"/>
    </xf>
    <xf numFmtId="0" fontId="14" fillId="7" borderId="6" xfId="0" applyFont="1" applyFill="1" applyBorder="1" applyAlignment="1">
      <alignment vertical="center"/>
    </xf>
    <xf numFmtId="0" fontId="48" fillId="21" borderId="127" xfId="0" applyFont="1" applyFill="1" applyBorder="1" applyAlignment="1">
      <alignment horizontal="center" vertical="center" wrapText="1"/>
    </xf>
    <xf numFmtId="0" fontId="48" fillId="21" borderId="5" xfId="0" applyFont="1" applyFill="1" applyBorder="1" applyAlignment="1">
      <alignment horizontal="center" vertical="center" wrapText="1"/>
    </xf>
    <xf numFmtId="0" fontId="48" fillId="21" borderId="46" xfId="0" applyFont="1" applyFill="1" applyBorder="1" applyAlignment="1">
      <alignment horizontal="center" vertical="center" wrapText="1"/>
    </xf>
    <xf numFmtId="0" fontId="48" fillId="21" borderId="128" xfId="0" applyFont="1" applyFill="1" applyBorder="1" applyAlignment="1">
      <alignment horizontal="center" vertical="center" wrapText="1"/>
    </xf>
    <xf numFmtId="0" fontId="48" fillId="21" borderId="0" xfId="0" applyFont="1" applyFill="1" applyBorder="1" applyAlignment="1">
      <alignment horizontal="center" vertical="center" wrapText="1"/>
    </xf>
    <xf numFmtId="0" fontId="48" fillId="21" borderId="8" xfId="0" applyFont="1" applyFill="1" applyBorder="1" applyAlignment="1">
      <alignment horizontal="center" vertical="center" wrapText="1"/>
    </xf>
    <xf numFmtId="0" fontId="48" fillId="21" borderId="129" xfId="0" applyFont="1" applyFill="1" applyBorder="1" applyAlignment="1">
      <alignment horizontal="center" vertical="center" wrapText="1"/>
    </xf>
    <xf numFmtId="0" fontId="48" fillId="21" borderId="10" xfId="0" applyFont="1" applyFill="1" applyBorder="1" applyAlignment="1">
      <alignment horizontal="center" vertical="center" wrapText="1"/>
    </xf>
    <xf numFmtId="0" fontId="48" fillId="21" borderId="9" xfId="0" applyFont="1" applyFill="1" applyBorder="1" applyAlignment="1">
      <alignment horizontal="center" vertical="center" wrapText="1"/>
    </xf>
    <xf numFmtId="0" fontId="18" fillId="21" borderId="97" xfId="0" applyFont="1" applyFill="1" applyBorder="1" applyAlignment="1" applyProtection="1">
      <alignment horizontal="center" vertical="center" wrapText="1"/>
      <protection locked="0"/>
    </xf>
    <xf numFmtId="0" fontId="79" fillId="21" borderId="91" xfId="0" applyFont="1" applyFill="1" applyBorder="1" applyAlignment="1">
      <alignment horizontal="left" vertical="top" wrapText="1"/>
    </xf>
    <xf numFmtId="0" fontId="17" fillId="21" borderId="22" xfId="0" applyFont="1" applyFill="1" applyBorder="1" applyAlignment="1">
      <alignment horizontal="left" vertical="top"/>
    </xf>
    <xf numFmtId="0" fontId="17" fillId="21" borderId="91" xfId="0" applyFont="1" applyFill="1" applyBorder="1" applyAlignment="1">
      <alignment horizontal="left" vertical="top"/>
    </xf>
    <xf numFmtId="0" fontId="17" fillId="21" borderId="17" xfId="0" applyFont="1" applyFill="1" applyBorder="1" applyAlignment="1">
      <alignment horizontal="left" vertical="top"/>
    </xf>
    <xf numFmtId="0" fontId="17" fillId="21" borderId="43" xfId="0" applyFont="1" applyFill="1" applyBorder="1" applyAlignment="1">
      <alignment horizontal="left" vertical="top"/>
    </xf>
    <xf numFmtId="16" fontId="27" fillId="3" borderId="136" xfId="0" applyNumberFormat="1" applyFont="1" applyFill="1" applyBorder="1" applyAlignment="1">
      <alignment horizontal="center" vertical="center"/>
    </xf>
    <xf numFmtId="16" fontId="27" fillId="3" borderId="137" xfId="0" applyNumberFormat="1" applyFont="1" applyFill="1" applyBorder="1" applyAlignment="1">
      <alignment horizontal="center" vertical="center" wrapText="1"/>
    </xf>
    <xf numFmtId="16" fontId="27" fillId="21" borderId="137" xfId="0" applyNumberFormat="1" applyFont="1" applyFill="1" applyBorder="1" applyAlignment="1">
      <alignment horizontal="center" vertical="center" wrapText="1"/>
    </xf>
    <xf numFmtId="0" fontId="11" fillId="3" borderId="13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CC"/>
      <color rgb="FF0000CC"/>
      <color rgb="FFCCFF33"/>
      <color rgb="FFFFFFCC"/>
      <color rgb="FF66FF33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746760</xdr:colOff>
      <xdr:row>6</xdr:row>
      <xdr:rowOff>144780</xdr:rowOff>
    </xdr:from>
    <xdr:to>
      <xdr:col>14</xdr:col>
      <xdr:colOff>807720</xdr:colOff>
      <xdr:row>9</xdr:row>
      <xdr:rowOff>53340</xdr:rowOff>
    </xdr:to>
    <xdr:sp macro="" textlink="">
      <xdr:nvSpPr>
        <xdr:cNvPr id="23" name="Down Arrow 22"/>
        <xdr:cNvSpPr/>
      </xdr:nvSpPr>
      <xdr:spPr>
        <a:xfrm>
          <a:off x="7978140" y="153924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4" name="Down Arrow 23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5" name="Down Arrow 2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26" name="Down Arrow 2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8" name="Down Arrow 27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9" name="Down Arrow 28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0" name="Down Arrow 29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1" name="Down Arrow 30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2" name="Down Arrow 31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5" name="Down Arrow 3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6" name="Down Arrow 3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7" name="Down Arrow 36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8" name="Down Arrow 37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9" name="Down Arrow 38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34"/>
  <sheetViews>
    <sheetView tabSelected="1" zoomScale="130" zoomScaleNormal="130" workbookViewId="0">
      <pane ySplit="6" topLeftCell="A7" activePane="bottomLeft" state="frozenSplit"/>
      <selection activeCell="Q1" sqref="Q1:W1"/>
      <selection pane="bottomLeft" activeCell="A22" sqref="A22"/>
    </sheetView>
  </sheetViews>
  <sheetFormatPr defaultRowHeight="21" x14ac:dyDescent="0.3"/>
  <cols>
    <col min="1" max="1" width="10.85546875" style="28" customWidth="1"/>
    <col min="2" max="2" width="11.140625" style="9" customWidth="1"/>
    <col min="3" max="3" width="5.28515625" style="1" hidden="1" customWidth="1"/>
    <col min="4" max="4" width="3.85546875" style="116" customWidth="1"/>
    <col min="5" max="6" width="4.7109375" style="178" customWidth="1"/>
    <col min="7" max="7" width="7.5703125" style="167" customWidth="1"/>
    <col min="8" max="8" width="4.7109375" style="122" customWidth="1"/>
    <col min="9" max="9" width="4.7109375" style="183" customWidth="1"/>
    <col min="10" max="10" width="7.5703125" style="168" customWidth="1"/>
    <col min="11" max="11" width="7.7109375" style="9" customWidth="1"/>
    <col min="12" max="12" width="8.28515625" style="9" customWidth="1"/>
    <col min="13" max="14" width="7.7109375" style="9" customWidth="1"/>
    <col min="15" max="15" width="6.5703125" style="9" customWidth="1"/>
    <col min="16" max="16" width="7.7109375" style="226" customWidth="1"/>
    <col min="17" max="17" width="5.5703125" style="107" customWidth="1"/>
    <col min="18" max="18" width="6.140625" style="107" customWidth="1"/>
    <col min="19" max="19" width="7.28515625" style="107" customWidth="1"/>
    <col min="20" max="20" width="6.5703125" style="108" customWidth="1"/>
    <col min="21" max="21" width="3.7109375" style="109" customWidth="1"/>
    <col min="22" max="22" width="2.28515625" style="110" customWidth="1"/>
    <col min="23" max="24" width="2.28515625" style="111" customWidth="1"/>
    <col min="25" max="25" width="2.42578125" style="112" customWidth="1"/>
    <col min="26" max="26" width="4.42578125" style="111" customWidth="1"/>
    <col min="27" max="27" width="4.42578125" style="110" customWidth="1"/>
    <col min="28" max="28" width="4.42578125" style="111" customWidth="1"/>
    <col min="29" max="29" width="9.140625" customWidth="1"/>
    <col min="30" max="30" width="3.7109375" hidden="1" customWidth="1"/>
    <col min="31" max="31" width="11.42578125" hidden="1" customWidth="1"/>
    <col min="32" max="32" width="3.42578125" hidden="1" customWidth="1"/>
    <col min="33" max="33" width="11.42578125" hidden="1" customWidth="1"/>
    <col min="34" max="34" width="4.5703125" hidden="1" customWidth="1"/>
    <col min="35" max="35" width="11.28515625" hidden="1" customWidth="1"/>
    <col min="36" max="36" width="3.85546875" hidden="1" customWidth="1"/>
    <col min="37" max="37" width="11" hidden="1" customWidth="1"/>
    <col min="38" max="38" width="4" hidden="1" customWidth="1"/>
    <col min="39" max="39" width="13.5703125" hidden="1" customWidth="1"/>
    <col min="40" max="40" width="4.42578125" hidden="1" customWidth="1"/>
    <col min="41" max="41" width="9.28515625" hidden="1" customWidth="1"/>
    <col min="42" max="42" width="3.85546875" hidden="1" customWidth="1"/>
    <col min="43" max="43" width="9.28515625" hidden="1" customWidth="1"/>
    <col min="44" max="44" width="4.140625" hidden="1" customWidth="1"/>
    <col min="45" max="45" width="17.7109375" hidden="1" customWidth="1"/>
    <col min="46" max="46" width="6.7109375" hidden="1" customWidth="1"/>
    <col min="47" max="47" width="9.140625" hidden="1" customWidth="1"/>
    <col min="48" max="48" width="0" hidden="1" customWidth="1"/>
  </cols>
  <sheetData>
    <row r="1" spans="1:47" s="7" customFormat="1" ht="10.9" customHeight="1" thickTop="1" x14ac:dyDescent="0.25">
      <c r="A1" s="368" t="s">
        <v>286</v>
      </c>
      <c r="B1" s="370">
        <f>K133</f>
        <v>24</v>
      </c>
      <c r="C1" s="106"/>
      <c r="D1" s="115"/>
      <c r="E1" s="372">
        <v>2018</v>
      </c>
      <c r="F1" s="373"/>
      <c r="G1" s="373"/>
      <c r="H1" s="374"/>
      <c r="I1" s="383" t="s">
        <v>238</v>
      </c>
      <c r="J1" s="346">
        <f>M133</f>
        <v>15</v>
      </c>
      <c r="K1" s="348" t="s">
        <v>239</v>
      </c>
      <c r="L1" s="350">
        <f>O133</f>
        <v>1</v>
      </c>
      <c r="M1" s="352" t="s">
        <v>240</v>
      </c>
      <c r="N1" s="346">
        <f>Q133</f>
        <v>23</v>
      </c>
      <c r="O1" s="409">
        <f>S133</f>
        <v>0</v>
      </c>
      <c r="P1" s="356" t="s">
        <v>291</v>
      </c>
      <c r="Q1" s="356"/>
      <c r="R1" s="356"/>
      <c r="S1" s="356"/>
      <c r="T1" s="356"/>
      <c r="U1" s="355">
        <v>43341</v>
      </c>
      <c r="V1" s="356"/>
      <c r="W1" s="356"/>
      <c r="X1" s="356"/>
      <c r="Y1" s="357"/>
      <c r="Z1" s="336">
        <f>Z133</f>
        <v>0</v>
      </c>
      <c r="AA1" s="336">
        <f>AA133</f>
        <v>0</v>
      </c>
      <c r="AB1" s="336">
        <f>AB133</f>
        <v>0</v>
      </c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</row>
    <row r="2" spans="1:47" s="7" customFormat="1" ht="14.45" customHeight="1" thickBot="1" x14ac:dyDescent="0.3">
      <c r="A2" s="369"/>
      <c r="B2" s="371"/>
      <c r="C2" s="221"/>
      <c r="D2" s="222"/>
      <c r="E2" s="375"/>
      <c r="F2" s="376"/>
      <c r="G2" s="376"/>
      <c r="H2" s="377"/>
      <c r="I2" s="384"/>
      <c r="J2" s="347"/>
      <c r="K2" s="349"/>
      <c r="L2" s="351"/>
      <c r="M2" s="353"/>
      <c r="N2" s="354"/>
      <c r="O2" s="410"/>
      <c r="P2" s="413" t="str">
        <f>A6</f>
        <v xml:space="preserve">D11-AN-5 - Ryder Cove Area Run </v>
      </c>
      <c r="Q2" s="413"/>
      <c r="R2" s="413"/>
      <c r="S2" s="413"/>
      <c r="T2" s="413"/>
      <c r="U2" s="420" t="s">
        <v>0</v>
      </c>
      <c r="V2" s="421"/>
      <c r="W2" s="421"/>
      <c r="X2" s="421"/>
      <c r="Y2" s="422"/>
      <c r="Z2" s="337"/>
      <c r="AA2" s="337"/>
      <c r="AB2" s="337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</row>
    <row r="3" spans="1:47" s="7" customFormat="1" ht="10.15" customHeight="1" thickTop="1" x14ac:dyDescent="0.25">
      <c r="A3" s="362" t="s">
        <v>285</v>
      </c>
      <c r="B3" s="363"/>
      <c r="C3" s="363"/>
      <c r="D3" s="364"/>
      <c r="E3" s="378"/>
      <c r="F3" s="376"/>
      <c r="G3" s="376"/>
      <c r="H3" s="377"/>
      <c r="I3" s="381">
        <f>Z1</f>
        <v>0</v>
      </c>
      <c r="J3" s="338">
        <f>IF(I3=0,0,I3/J1)</f>
        <v>0</v>
      </c>
      <c r="K3" s="340">
        <f>AA1</f>
        <v>0</v>
      </c>
      <c r="L3" s="338">
        <f>IF(K3=0,0,K3/L1)</f>
        <v>0</v>
      </c>
      <c r="M3" s="342">
        <f>AB1</f>
        <v>0</v>
      </c>
      <c r="N3" s="338">
        <f>IF(M3=0,0,M3/N1)</f>
        <v>0</v>
      </c>
      <c r="O3" s="344" t="s">
        <v>241</v>
      </c>
      <c r="P3" s="413"/>
      <c r="Q3" s="413"/>
      <c r="R3" s="413"/>
      <c r="S3" s="413"/>
      <c r="T3" s="413"/>
      <c r="U3" s="414" t="s">
        <v>244</v>
      </c>
      <c r="V3" s="415"/>
      <c r="W3" s="415"/>
      <c r="X3" s="415"/>
      <c r="Y3" s="416"/>
      <c r="Z3" s="423" t="s">
        <v>0</v>
      </c>
      <c r="AA3" s="424"/>
      <c r="AB3" s="425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</row>
    <row r="4" spans="1:47" s="7" customFormat="1" ht="14.45" customHeight="1" thickBot="1" x14ac:dyDescent="0.3">
      <c r="A4" s="365"/>
      <c r="B4" s="366"/>
      <c r="C4" s="366"/>
      <c r="D4" s="367"/>
      <c r="E4" s="379"/>
      <c r="F4" s="379"/>
      <c r="G4" s="379"/>
      <c r="H4" s="380"/>
      <c r="I4" s="382"/>
      <c r="J4" s="339"/>
      <c r="K4" s="341"/>
      <c r="L4" s="339"/>
      <c r="M4" s="343"/>
      <c r="N4" s="339"/>
      <c r="O4" s="345"/>
      <c r="P4" s="411" t="s">
        <v>288</v>
      </c>
      <c r="Q4" s="412"/>
      <c r="R4" s="412"/>
      <c r="S4" s="412"/>
      <c r="T4" s="412"/>
      <c r="U4" s="417" t="s">
        <v>245</v>
      </c>
      <c r="V4" s="418"/>
      <c r="W4" s="418"/>
      <c r="X4" s="418"/>
      <c r="Y4" s="419"/>
      <c r="Z4" s="426"/>
      <c r="AA4" s="427"/>
      <c r="AB4" s="42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</row>
    <row r="5" spans="1:47" s="7" customFormat="1" ht="27.6" hidden="1" customHeight="1" thickBot="1" x14ac:dyDescent="0.3">
      <c r="A5" s="397" t="s">
        <v>0</v>
      </c>
      <c r="B5" s="398"/>
      <c r="C5" s="398"/>
      <c r="D5" s="398"/>
      <c r="E5" s="399"/>
      <c r="F5" s="399"/>
      <c r="G5" s="399"/>
      <c r="H5" s="121"/>
      <c r="I5" s="182"/>
      <c r="J5" s="403" t="s">
        <v>0</v>
      </c>
      <c r="K5" s="404"/>
      <c r="L5" s="38" t="s">
        <v>0</v>
      </c>
      <c r="M5" s="39" t="s">
        <v>0</v>
      </c>
      <c r="N5" s="400" t="s">
        <v>0</v>
      </c>
      <c r="O5" s="401"/>
      <c r="P5" s="402"/>
      <c r="Q5" s="113" t="s">
        <v>0</v>
      </c>
      <c r="R5" s="114"/>
      <c r="S5" s="114"/>
      <c r="T5" s="217"/>
      <c r="U5" s="393" t="s">
        <v>3</v>
      </c>
      <c r="V5" s="395" t="s">
        <v>239</v>
      </c>
      <c r="W5" s="360" t="s">
        <v>240</v>
      </c>
      <c r="X5" s="389" t="s">
        <v>238</v>
      </c>
      <c r="Y5" s="391" t="s">
        <v>287</v>
      </c>
      <c r="Z5" s="358" t="s">
        <v>238</v>
      </c>
      <c r="AA5" s="385" t="s">
        <v>239</v>
      </c>
      <c r="AB5" s="387" t="s">
        <v>240</v>
      </c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</row>
    <row r="6" spans="1:47" s="7" customFormat="1" ht="51.75" customHeight="1" thickTop="1" thickBot="1" x14ac:dyDescent="0.3">
      <c r="A6" s="275" t="s">
        <v>337</v>
      </c>
      <c r="B6" s="276"/>
      <c r="C6" s="276"/>
      <c r="D6" s="277"/>
      <c r="E6" s="272" t="s">
        <v>334</v>
      </c>
      <c r="F6" s="273"/>
      <c r="G6" s="273"/>
      <c r="H6" s="273"/>
      <c r="I6" s="273"/>
      <c r="J6" s="274"/>
      <c r="K6" s="405" t="s">
        <v>335</v>
      </c>
      <c r="L6" s="406"/>
      <c r="M6" s="406"/>
      <c r="N6" s="406"/>
      <c r="O6" s="408"/>
      <c r="P6" s="405" t="s">
        <v>336</v>
      </c>
      <c r="Q6" s="406"/>
      <c r="R6" s="406"/>
      <c r="S6" s="406"/>
      <c r="T6" s="407"/>
      <c r="U6" s="394"/>
      <c r="V6" s="396"/>
      <c r="W6" s="361"/>
      <c r="X6" s="390"/>
      <c r="Y6" s="392"/>
      <c r="Z6" s="359"/>
      <c r="AA6" s="386"/>
      <c r="AB6" s="38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s="7" customFormat="1" ht="16.5" customHeight="1" thickTop="1" thickBot="1" x14ac:dyDescent="0.3">
      <c r="A7" s="241" t="s">
        <v>254</v>
      </c>
      <c r="B7" s="242" t="s">
        <v>290</v>
      </c>
      <c r="C7" s="243"/>
      <c r="D7" s="244"/>
      <c r="E7" s="230" t="s">
        <v>249</v>
      </c>
      <c r="F7" s="231"/>
      <c r="G7" s="232"/>
      <c r="H7" s="233" t="s">
        <v>251</v>
      </c>
      <c r="I7" s="231"/>
      <c r="J7" s="245"/>
      <c r="K7" s="239" t="s">
        <v>253</v>
      </c>
      <c r="L7" s="165">
        <v>0</v>
      </c>
      <c r="M7" s="240" t="s">
        <v>16</v>
      </c>
      <c r="N7" s="173" t="s">
        <v>0</v>
      </c>
      <c r="O7" s="123"/>
      <c r="P7" s="334" t="str">
        <f>P2</f>
        <v xml:space="preserve">D11-AN-5 - Ryder Cove Area Run </v>
      </c>
      <c r="Q7" s="335"/>
      <c r="R7" s="335"/>
      <c r="S7" s="335"/>
      <c r="T7" s="335"/>
      <c r="U7" s="234"/>
      <c r="V7" s="235"/>
      <c r="W7" s="236"/>
      <c r="X7" s="237"/>
      <c r="Y7" s="235"/>
      <c r="Z7" s="237"/>
      <c r="AA7" s="235"/>
      <c r="AB7" s="23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</row>
    <row r="8" spans="1:47" s="117" customFormat="1" ht="9" customHeight="1" thickTop="1" thickBot="1" x14ac:dyDescent="0.3">
      <c r="A8" s="248" t="s">
        <v>0</v>
      </c>
      <c r="B8" s="132" t="s">
        <v>11</v>
      </c>
      <c r="C8" s="133"/>
      <c r="D8" s="134" t="s">
        <v>12</v>
      </c>
      <c r="E8" s="174" t="s">
        <v>246</v>
      </c>
      <c r="F8" s="174" t="s">
        <v>247</v>
      </c>
      <c r="G8" s="166" t="s">
        <v>248</v>
      </c>
      <c r="H8" s="134" t="s">
        <v>246</v>
      </c>
      <c r="I8" s="174" t="s">
        <v>247</v>
      </c>
      <c r="J8" s="166" t="s">
        <v>248</v>
      </c>
      <c r="K8" s="135" t="s">
        <v>13</v>
      </c>
      <c r="L8" s="136" t="s">
        <v>14</v>
      </c>
      <c r="M8" s="136" t="s">
        <v>17</v>
      </c>
      <c r="N8" s="137" t="s">
        <v>15</v>
      </c>
      <c r="O8" s="138" t="s">
        <v>19</v>
      </c>
      <c r="P8" s="224" t="s">
        <v>255</v>
      </c>
      <c r="Q8" s="141" t="s">
        <v>252</v>
      </c>
      <c r="R8" s="142"/>
      <c r="S8" s="143" t="s">
        <v>191</v>
      </c>
      <c r="T8" s="218"/>
      <c r="U8" s="323" t="s">
        <v>284</v>
      </c>
      <c r="V8" s="324"/>
      <c r="W8" s="324"/>
      <c r="X8" s="324"/>
      <c r="Y8" s="325"/>
      <c r="Z8" s="144" t="s">
        <v>238</v>
      </c>
      <c r="AA8" s="145" t="s">
        <v>239</v>
      </c>
      <c r="AB8" s="146" t="s">
        <v>240</v>
      </c>
      <c r="AC8" s="192"/>
      <c r="AD8" s="193"/>
      <c r="AE8" s="194" t="s">
        <v>264</v>
      </c>
      <c r="AF8" s="193"/>
      <c r="AG8" s="194" t="s">
        <v>265</v>
      </c>
      <c r="AH8" s="194"/>
      <c r="AI8" s="194" t="s">
        <v>266</v>
      </c>
      <c r="AJ8" s="193"/>
      <c r="AK8" s="195" t="s">
        <v>276</v>
      </c>
      <c r="AL8" s="193"/>
      <c r="AM8" s="194"/>
      <c r="AN8" s="193"/>
      <c r="AO8" s="195" t="s">
        <v>273</v>
      </c>
      <c r="AP8" s="193"/>
      <c r="AQ8" s="194"/>
      <c r="AR8" s="193"/>
      <c r="AS8" s="194"/>
      <c r="AT8" s="193"/>
      <c r="AU8" s="193"/>
    </row>
    <row r="9" spans="1:47" s="120" customFormat="1" ht="15.95" customHeight="1" thickBot="1" x14ac:dyDescent="0.3">
      <c r="A9" s="124">
        <v>13477</v>
      </c>
      <c r="B9" s="266" t="s">
        <v>292</v>
      </c>
      <c r="C9" s="269" t="s">
        <v>0</v>
      </c>
      <c r="D9" s="246" t="s">
        <v>237</v>
      </c>
      <c r="E9" s="175">
        <v>41</v>
      </c>
      <c r="F9" s="179">
        <v>42</v>
      </c>
      <c r="G9" s="125">
        <v>41.6</v>
      </c>
      <c r="H9" s="155">
        <v>69</v>
      </c>
      <c r="I9" s="179">
        <v>57</v>
      </c>
      <c r="J9" s="125">
        <v>40.700000000000003</v>
      </c>
      <c r="K9" s="298" t="s">
        <v>0</v>
      </c>
      <c r="L9" s="300" t="s">
        <v>0</v>
      </c>
      <c r="M9" s="302">
        <v>6.8</v>
      </c>
      <c r="N9" s="303">
        <f>IF(M9=" "," ",(M9+$L$7-M12))</f>
        <v>6.8</v>
      </c>
      <c r="O9" s="287">
        <v>50</v>
      </c>
      <c r="P9" s="289">
        <v>41541</v>
      </c>
      <c r="Q9" s="534">
        <v>43221</v>
      </c>
      <c r="R9" s="536">
        <v>43405</v>
      </c>
      <c r="S9" s="291" t="s">
        <v>293</v>
      </c>
      <c r="T9" s="292"/>
      <c r="U9" s="219">
        <v>1</v>
      </c>
      <c r="V9" s="147" t="s">
        <v>0</v>
      </c>
      <c r="W9" s="148">
        <v>1</v>
      </c>
      <c r="X9" s="149">
        <v>1</v>
      </c>
      <c r="Y9" s="150" t="s">
        <v>0</v>
      </c>
      <c r="Z9" s="151" t="s">
        <v>0</v>
      </c>
      <c r="AA9" s="147" t="s">
        <v>0</v>
      </c>
      <c r="AB9" s="152" t="s">
        <v>0</v>
      </c>
      <c r="AC9" s="196" t="s">
        <v>237</v>
      </c>
      <c r="AD9" s="199" t="s">
        <v>260</v>
      </c>
      <c r="AE9" s="198">
        <f>E9+F9/60+G9/60/60</f>
        <v>41.711555555555556</v>
      </c>
      <c r="AF9" s="199" t="s">
        <v>261</v>
      </c>
      <c r="AG9" s="198" t="e">
        <f>E12+F12/60+G12/60/60</f>
        <v>#VALUE!</v>
      </c>
      <c r="AH9" s="205" t="s">
        <v>267</v>
      </c>
      <c r="AI9" s="198" t="e">
        <f>AG9-AE9</f>
        <v>#VALUE!</v>
      </c>
      <c r="AJ9" s="199" t="s">
        <v>269</v>
      </c>
      <c r="AK9" s="198" t="e">
        <f>AI10*60*COS((AE9+AG9)/2*PI()/180)</f>
        <v>#VALUE!</v>
      </c>
      <c r="AL9" s="199" t="s">
        <v>271</v>
      </c>
      <c r="AM9" s="198" t="e">
        <f>AK9*6076.12</f>
        <v>#VALUE!</v>
      </c>
      <c r="AN9" s="199" t="s">
        <v>274</v>
      </c>
      <c r="AO9" s="198">
        <f>AE9*PI()/180</f>
        <v>0.72800398057297699</v>
      </c>
      <c r="AP9" s="199" t="s">
        <v>277</v>
      </c>
      <c r="AQ9" s="198" t="e">
        <f>AG9 *PI()/180</f>
        <v>#VALUE!</v>
      </c>
      <c r="AR9" s="199" t="s">
        <v>279</v>
      </c>
      <c r="AS9" s="198" t="e">
        <f>1*ATAN2(COS(AO9)*SIN(AQ9)-SIN(AO9)*COS(AQ9)*COS(AQ10-AO10),SIN(AQ10-AO10)*COS(AQ9))</f>
        <v>#VALUE!</v>
      </c>
      <c r="AT9" s="200" t="s">
        <v>282</v>
      </c>
      <c r="AU9" s="206" t="e">
        <f>SQRT(AK10*AK10+AK9*AK9)</f>
        <v>#VALUE!</v>
      </c>
    </row>
    <row r="10" spans="1:47" s="120" customFormat="1" ht="15.95" customHeight="1" thickTop="1" thickBot="1" x14ac:dyDescent="0.3">
      <c r="A10" s="164">
        <v>200100219302</v>
      </c>
      <c r="B10" s="267"/>
      <c r="C10" s="270"/>
      <c r="D10" s="246" t="s">
        <v>242</v>
      </c>
      <c r="E10" s="176">
        <f t="shared" ref="E10:J10" si="0">E9</f>
        <v>41</v>
      </c>
      <c r="F10" s="180">
        <f t="shared" si="0"/>
        <v>42</v>
      </c>
      <c r="G10" s="169">
        <f t="shared" si="0"/>
        <v>41.6</v>
      </c>
      <c r="H10" s="154">
        <f t="shared" si="0"/>
        <v>69</v>
      </c>
      <c r="I10" s="180">
        <f t="shared" si="0"/>
        <v>57</v>
      </c>
      <c r="J10" s="170">
        <f t="shared" si="0"/>
        <v>40.700000000000003</v>
      </c>
      <c r="K10" s="299"/>
      <c r="L10" s="301"/>
      <c r="M10" s="302"/>
      <c r="N10" s="304"/>
      <c r="O10" s="288"/>
      <c r="P10" s="290"/>
      <c r="Q10" s="293" t="s">
        <v>326</v>
      </c>
      <c r="R10" s="294"/>
      <c r="S10" s="294"/>
      <c r="T10" s="294"/>
      <c r="U10" s="519" t="s">
        <v>324</v>
      </c>
      <c r="V10" s="520"/>
      <c r="W10" s="520"/>
      <c r="X10" s="520"/>
      <c r="Y10" s="521"/>
      <c r="Z10" s="314" t="s">
        <v>294</v>
      </c>
      <c r="AA10" s="315"/>
      <c r="AB10" s="316"/>
      <c r="AC10" s="196" t="s">
        <v>192</v>
      </c>
      <c r="AD10" s="199" t="s">
        <v>262</v>
      </c>
      <c r="AE10" s="198">
        <f>H9+I9/60+J9/60/60</f>
        <v>69.961305555555555</v>
      </c>
      <c r="AF10" s="199" t="s">
        <v>263</v>
      </c>
      <c r="AG10" s="198" t="e">
        <f>H12+I12/60+J12/60/60</f>
        <v>#VALUE!</v>
      </c>
      <c r="AH10" s="205" t="s">
        <v>268</v>
      </c>
      <c r="AI10" s="198" t="e">
        <f>AE10-AG10</f>
        <v>#VALUE!</v>
      </c>
      <c r="AJ10" s="199" t="s">
        <v>270</v>
      </c>
      <c r="AK10" s="198" t="e">
        <f>AI9*60</f>
        <v>#VALUE!</v>
      </c>
      <c r="AL10" s="199" t="s">
        <v>272</v>
      </c>
      <c r="AM10" s="198" t="e">
        <f>AK10*6076.12</f>
        <v>#VALUE!</v>
      </c>
      <c r="AN10" s="199" t="s">
        <v>275</v>
      </c>
      <c r="AO10" s="198">
        <f>AE10*PI()/180</f>
        <v>1.2210551309382451</v>
      </c>
      <c r="AP10" s="199" t="s">
        <v>278</v>
      </c>
      <c r="AQ10" s="198" t="e">
        <f>AG10*PI()/180</f>
        <v>#VALUE!</v>
      </c>
      <c r="AR10" s="199" t="s">
        <v>280</v>
      </c>
      <c r="AS10" s="197" t="e">
        <f>IF(360+AS9/(2*PI())*360&gt;360,AS9/(PI())*360,360+AS9/(2*PI())*360)</f>
        <v>#VALUE!</v>
      </c>
      <c r="AT10" s="201"/>
      <c r="AU10" s="201"/>
    </row>
    <row r="11" spans="1:47" s="120" customFormat="1" ht="15.95" customHeight="1" thickBot="1" x14ac:dyDescent="0.3">
      <c r="A11" s="537">
        <v>1</v>
      </c>
      <c r="B11" s="267"/>
      <c r="C11" s="270"/>
      <c r="D11" s="246" t="s">
        <v>243</v>
      </c>
      <c r="E11" s="260" t="s">
        <v>258</v>
      </c>
      <c r="F11" s="261"/>
      <c r="G11" s="261"/>
      <c r="H11" s="261"/>
      <c r="I11" s="261"/>
      <c r="J11" s="262"/>
      <c r="K11" s="126" t="s">
        <v>16</v>
      </c>
      <c r="L11" s="213" t="s">
        <v>283</v>
      </c>
      <c r="M11" s="127" t="s">
        <v>250</v>
      </c>
      <c r="N11" s="128" t="s">
        <v>4</v>
      </c>
      <c r="O11" s="129" t="s">
        <v>18</v>
      </c>
      <c r="P11" s="225" t="s">
        <v>188</v>
      </c>
      <c r="Q11" s="295"/>
      <c r="R11" s="294"/>
      <c r="S11" s="294"/>
      <c r="T11" s="294"/>
      <c r="U11" s="522"/>
      <c r="V11" s="523"/>
      <c r="W11" s="523"/>
      <c r="X11" s="523"/>
      <c r="Y11" s="524"/>
      <c r="Z11" s="317"/>
      <c r="AA11" s="318"/>
      <c r="AB11" s="319"/>
      <c r="AC11" s="202"/>
      <c r="AD11" s="201"/>
      <c r="AE11" s="201"/>
      <c r="AF11" s="201"/>
      <c r="AG11" s="201"/>
      <c r="AH11" s="201"/>
      <c r="AI11" s="201"/>
      <c r="AJ11" s="201"/>
      <c r="AK11" s="201"/>
      <c r="AL11" s="201"/>
      <c r="AM11" s="201"/>
      <c r="AN11" s="201"/>
      <c r="AO11" s="201"/>
      <c r="AP11" s="201"/>
      <c r="AQ11" s="201"/>
      <c r="AR11" s="199" t="s">
        <v>281</v>
      </c>
      <c r="AS11" s="197" t="e">
        <f>61.582*ACOS(SIN(AE9)*SIN(AG9)+COS(AE9)*COS(AG9)*(AE10-AG10))*6076.12</f>
        <v>#VALUE!</v>
      </c>
      <c r="AT11" s="201"/>
      <c r="AU11" s="201"/>
    </row>
    <row r="12" spans="1:47" s="119" customFormat="1" ht="35.1" customHeight="1" thickTop="1" thickBot="1" x14ac:dyDescent="0.3">
      <c r="A12" s="528" t="str">
        <f>IF(Z9=1,"VERIFIED",IF(AA9=1,"RECHECKED",IF(V9=1,"RECHECK",IF(X9=1,"VERIFY",IF(Y9=1,"NEED PMT APP","SANITY CHECK ONLY")))))</f>
        <v>VERIFY</v>
      </c>
      <c r="B12" s="268"/>
      <c r="C12" s="271"/>
      <c r="D12" s="247" t="s">
        <v>192</v>
      </c>
      <c r="E12" s="177" t="s">
        <v>0</v>
      </c>
      <c r="F12" s="181" t="s">
        <v>0</v>
      </c>
      <c r="G12" s="172" t="s">
        <v>0</v>
      </c>
      <c r="H12" s="171" t="s">
        <v>0</v>
      </c>
      <c r="I12" s="181" t="s">
        <v>0</v>
      </c>
      <c r="J12" s="172" t="s">
        <v>0</v>
      </c>
      <c r="K12" s="130" t="s">
        <v>0</v>
      </c>
      <c r="L12" s="253" t="str">
        <f>IF(E12=" ","OBS POSN not in use",AU9*6076.12)</f>
        <v>OBS POSN not in use</v>
      </c>
      <c r="M12" s="207">
        <v>0</v>
      </c>
      <c r="N12" s="256" t="str">
        <f>IF(W9=1,"Need a Photo","Has a Photo")</f>
        <v>Need a Photo</v>
      </c>
      <c r="O12" s="249" t="s">
        <v>257</v>
      </c>
      <c r="P12" s="254" t="str">
        <f>IF(E12=" ","OBS POSN not in use",(IF(L12&gt;O9,"OFF STA","ON STA")))</f>
        <v>OBS POSN not in use</v>
      </c>
      <c r="Q12" s="296"/>
      <c r="R12" s="297"/>
      <c r="S12" s="297"/>
      <c r="T12" s="297"/>
      <c r="U12" s="525"/>
      <c r="V12" s="526"/>
      <c r="W12" s="526"/>
      <c r="X12" s="526"/>
      <c r="Y12" s="527"/>
      <c r="Z12" s="320"/>
      <c r="AA12" s="321"/>
      <c r="AB12" s="322"/>
      <c r="AC12" s="203"/>
      <c r="AD12" s="204"/>
      <c r="AE12" s="204"/>
      <c r="AF12" s="204"/>
      <c r="AG12" s="204" t="s">
        <v>0</v>
      </c>
      <c r="AH12" s="204"/>
      <c r="AI12" s="204"/>
      <c r="AJ12" s="204"/>
      <c r="AK12" s="204"/>
      <c r="AL12" s="204"/>
      <c r="AM12" s="204"/>
      <c r="AN12" s="204"/>
      <c r="AO12" s="204"/>
      <c r="AP12" s="204"/>
      <c r="AQ12" s="204"/>
      <c r="AR12" s="204"/>
      <c r="AS12" s="204" t="s">
        <v>0</v>
      </c>
      <c r="AT12" s="204"/>
      <c r="AU12" s="204"/>
    </row>
    <row r="13" spans="1:47" s="117" customFormat="1" ht="9" customHeight="1" thickTop="1" thickBot="1" x14ac:dyDescent="0.3">
      <c r="A13" s="252" t="s">
        <v>0</v>
      </c>
      <c r="B13" s="132" t="s">
        <v>11</v>
      </c>
      <c r="C13" s="133"/>
      <c r="D13" s="134" t="s">
        <v>12</v>
      </c>
      <c r="E13" s="174" t="s">
        <v>246</v>
      </c>
      <c r="F13" s="174" t="s">
        <v>247</v>
      </c>
      <c r="G13" s="166" t="s">
        <v>248</v>
      </c>
      <c r="H13" s="134" t="s">
        <v>246</v>
      </c>
      <c r="I13" s="174" t="s">
        <v>247</v>
      </c>
      <c r="J13" s="166" t="s">
        <v>248</v>
      </c>
      <c r="K13" s="135" t="s">
        <v>13</v>
      </c>
      <c r="L13" s="136" t="s">
        <v>14</v>
      </c>
      <c r="M13" s="136" t="s">
        <v>17</v>
      </c>
      <c r="N13" s="137" t="s">
        <v>15</v>
      </c>
      <c r="O13" s="138" t="s">
        <v>19</v>
      </c>
      <c r="P13" s="224" t="s">
        <v>255</v>
      </c>
      <c r="Q13" s="141" t="s">
        <v>252</v>
      </c>
      <c r="R13" s="142"/>
      <c r="S13" s="143" t="s">
        <v>191</v>
      </c>
      <c r="T13" s="218"/>
      <c r="U13" s="323" t="s">
        <v>284</v>
      </c>
      <c r="V13" s="324"/>
      <c r="W13" s="324"/>
      <c r="X13" s="324"/>
      <c r="Y13" s="325"/>
      <c r="Z13" s="144" t="s">
        <v>238</v>
      </c>
      <c r="AA13" s="145" t="s">
        <v>239</v>
      </c>
      <c r="AB13" s="146" t="s">
        <v>240</v>
      </c>
      <c r="AC13" s="192"/>
      <c r="AD13" s="193"/>
      <c r="AE13" s="194" t="s">
        <v>264</v>
      </c>
      <c r="AF13" s="193"/>
      <c r="AG13" s="194" t="s">
        <v>265</v>
      </c>
      <c r="AH13" s="194"/>
      <c r="AI13" s="194" t="s">
        <v>266</v>
      </c>
      <c r="AJ13" s="193"/>
      <c r="AK13" s="195" t="s">
        <v>276</v>
      </c>
      <c r="AL13" s="193"/>
      <c r="AM13" s="194"/>
      <c r="AN13" s="193"/>
      <c r="AO13" s="195" t="s">
        <v>273</v>
      </c>
      <c r="AP13" s="193"/>
      <c r="AQ13" s="194"/>
      <c r="AR13" s="193"/>
      <c r="AS13" s="194"/>
      <c r="AT13" s="193"/>
      <c r="AU13" s="193"/>
    </row>
    <row r="14" spans="1:47" s="120" customFormat="1" ht="15.95" customHeight="1" thickBot="1" x14ac:dyDescent="0.3">
      <c r="A14" s="124">
        <v>13480</v>
      </c>
      <c r="B14" s="266" t="s">
        <v>295</v>
      </c>
      <c r="C14" s="269" t="s">
        <v>0</v>
      </c>
      <c r="D14" s="246" t="s">
        <v>237</v>
      </c>
      <c r="E14" s="175">
        <v>41</v>
      </c>
      <c r="F14" s="179">
        <v>42</v>
      </c>
      <c r="G14" s="125">
        <v>44.9</v>
      </c>
      <c r="H14" s="155">
        <v>67</v>
      </c>
      <c r="I14" s="179">
        <v>57</v>
      </c>
      <c r="J14" s="125">
        <v>44</v>
      </c>
      <c r="K14" s="298" t="s">
        <v>0</v>
      </c>
      <c r="L14" s="300" t="s">
        <v>0</v>
      </c>
      <c r="M14" s="302">
        <v>7.8</v>
      </c>
      <c r="N14" s="303">
        <f>IF(M14=" "," ",(M14+$L$7-M17))</f>
        <v>7.5</v>
      </c>
      <c r="O14" s="287">
        <v>50</v>
      </c>
      <c r="P14" s="289">
        <v>41541</v>
      </c>
      <c r="Q14" s="534">
        <v>43221</v>
      </c>
      <c r="R14" s="536">
        <v>43405</v>
      </c>
      <c r="S14" s="291" t="s">
        <v>296</v>
      </c>
      <c r="T14" s="292"/>
      <c r="U14" s="219">
        <v>1</v>
      </c>
      <c r="V14" s="147" t="s">
        <v>0</v>
      </c>
      <c r="W14" s="148">
        <v>1</v>
      </c>
      <c r="X14" s="149">
        <v>1</v>
      </c>
      <c r="Y14" s="150" t="s">
        <v>0</v>
      </c>
      <c r="Z14" s="151" t="s">
        <v>0</v>
      </c>
      <c r="AA14" s="147" t="s">
        <v>0</v>
      </c>
      <c r="AB14" s="152" t="s">
        <v>0</v>
      </c>
      <c r="AC14" s="196" t="s">
        <v>237</v>
      </c>
      <c r="AD14" s="199" t="s">
        <v>260</v>
      </c>
      <c r="AE14" s="198">
        <f>E14+F14/60+G14/60/60</f>
        <v>41.712472222222225</v>
      </c>
      <c r="AF14" s="199" t="s">
        <v>261</v>
      </c>
      <c r="AG14" s="198" t="e">
        <f>E17+F17/60+G17/60/60</f>
        <v>#VALUE!</v>
      </c>
      <c r="AH14" s="205" t="s">
        <v>267</v>
      </c>
      <c r="AI14" s="198" t="e">
        <f>AG14-AE14</f>
        <v>#VALUE!</v>
      </c>
      <c r="AJ14" s="199" t="s">
        <v>269</v>
      </c>
      <c r="AK14" s="198" t="e">
        <f>AI15*60*COS((AE14+AG14)/2*PI()/180)</f>
        <v>#VALUE!</v>
      </c>
      <c r="AL14" s="199" t="s">
        <v>271</v>
      </c>
      <c r="AM14" s="198" t="e">
        <f>AK14*6076.12</f>
        <v>#VALUE!</v>
      </c>
      <c r="AN14" s="199" t="s">
        <v>274</v>
      </c>
      <c r="AO14" s="198">
        <f>AE14*PI()/180</f>
        <v>0.72801997942445362</v>
      </c>
      <c r="AP14" s="199" t="s">
        <v>277</v>
      </c>
      <c r="AQ14" s="198" t="e">
        <f>AG14 *PI()/180</f>
        <v>#VALUE!</v>
      </c>
      <c r="AR14" s="199" t="s">
        <v>279</v>
      </c>
      <c r="AS14" s="198" t="e">
        <f>1*ATAN2(COS(AO14)*SIN(AQ14)-SIN(AO14)*COS(AQ14)*COS(AQ15-AO15),SIN(AQ15-AO15)*COS(AQ14))</f>
        <v>#VALUE!</v>
      </c>
      <c r="AT14" s="200" t="s">
        <v>282</v>
      </c>
      <c r="AU14" s="206" t="e">
        <f>SQRT(AK15*AK15+AK14*AK14)</f>
        <v>#VALUE!</v>
      </c>
    </row>
    <row r="15" spans="1:47" s="120" customFormat="1" ht="15.95" customHeight="1" thickTop="1" thickBot="1" x14ac:dyDescent="0.3">
      <c r="A15" s="164">
        <v>200100219303</v>
      </c>
      <c r="B15" s="267"/>
      <c r="C15" s="270"/>
      <c r="D15" s="246" t="s">
        <v>242</v>
      </c>
      <c r="E15" s="176">
        <f t="shared" ref="E15:J15" si="1">E14</f>
        <v>41</v>
      </c>
      <c r="F15" s="180">
        <f t="shared" si="1"/>
        <v>42</v>
      </c>
      <c r="G15" s="169">
        <f t="shared" si="1"/>
        <v>44.9</v>
      </c>
      <c r="H15" s="154">
        <f t="shared" si="1"/>
        <v>67</v>
      </c>
      <c r="I15" s="180">
        <f t="shared" si="1"/>
        <v>57</v>
      </c>
      <c r="J15" s="170">
        <f t="shared" si="1"/>
        <v>44</v>
      </c>
      <c r="K15" s="299"/>
      <c r="L15" s="301"/>
      <c r="M15" s="302"/>
      <c r="N15" s="304"/>
      <c r="O15" s="288"/>
      <c r="P15" s="290"/>
      <c r="Q15" s="293" t="s">
        <v>326</v>
      </c>
      <c r="R15" s="294"/>
      <c r="S15" s="294"/>
      <c r="T15" s="294"/>
      <c r="U15" s="519" t="s">
        <v>324</v>
      </c>
      <c r="V15" s="520"/>
      <c r="W15" s="520"/>
      <c r="X15" s="520"/>
      <c r="Y15" s="521"/>
      <c r="Z15" s="314" t="s">
        <v>294</v>
      </c>
      <c r="AA15" s="315"/>
      <c r="AB15" s="316"/>
      <c r="AC15" s="196" t="s">
        <v>192</v>
      </c>
      <c r="AD15" s="199" t="s">
        <v>262</v>
      </c>
      <c r="AE15" s="198">
        <f>H14+I14/60+J14/60/60</f>
        <v>67.962222222222223</v>
      </c>
      <c r="AF15" s="199" t="s">
        <v>263</v>
      </c>
      <c r="AG15" s="198" t="e">
        <f>H17+I17/60+J17/60/60</f>
        <v>#VALUE!</v>
      </c>
      <c r="AH15" s="205" t="s">
        <v>268</v>
      </c>
      <c r="AI15" s="198" t="e">
        <f>AE15-AG15</f>
        <v>#VALUE!</v>
      </c>
      <c r="AJ15" s="199" t="s">
        <v>270</v>
      </c>
      <c r="AK15" s="198" t="e">
        <f>AI14*60</f>
        <v>#VALUE!</v>
      </c>
      <c r="AL15" s="199" t="s">
        <v>272</v>
      </c>
      <c r="AM15" s="198" t="e">
        <f>AK15*6076.12</f>
        <v>#VALUE!</v>
      </c>
      <c r="AN15" s="199" t="s">
        <v>275</v>
      </c>
      <c r="AO15" s="198">
        <f>AE15*PI()/180</f>
        <v>1.1861645447498352</v>
      </c>
      <c r="AP15" s="199" t="s">
        <v>278</v>
      </c>
      <c r="AQ15" s="198" t="e">
        <f>AG15*PI()/180</f>
        <v>#VALUE!</v>
      </c>
      <c r="AR15" s="199" t="s">
        <v>280</v>
      </c>
      <c r="AS15" s="197" t="e">
        <f>IF(360+AS14/(2*PI())*360&gt;360,AS14/(PI())*360,360+AS14/(2*PI())*360)</f>
        <v>#VALUE!</v>
      </c>
      <c r="AT15" s="201"/>
      <c r="AU15" s="201"/>
    </row>
    <row r="16" spans="1:47" s="120" customFormat="1" ht="15.95" customHeight="1" thickBot="1" x14ac:dyDescent="0.3">
      <c r="A16" s="537">
        <v>2</v>
      </c>
      <c r="B16" s="267"/>
      <c r="C16" s="270"/>
      <c r="D16" s="246" t="s">
        <v>243</v>
      </c>
      <c r="E16" s="260" t="s">
        <v>258</v>
      </c>
      <c r="F16" s="261"/>
      <c r="G16" s="261"/>
      <c r="H16" s="261"/>
      <c r="I16" s="261"/>
      <c r="J16" s="262"/>
      <c r="K16" s="126" t="s">
        <v>16</v>
      </c>
      <c r="L16" s="213" t="s">
        <v>283</v>
      </c>
      <c r="M16" s="127" t="s">
        <v>250</v>
      </c>
      <c r="N16" s="128" t="s">
        <v>4</v>
      </c>
      <c r="O16" s="129" t="s">
        <v>18</v>
      </c>
      <c r="P16" s="225" t="s">
        <v>188</v>
      </c>
      <c r="Q16" s="295"/>
      <c r="R16" s="294"/>
      <c r="S16" s="294"/>
      <c r="T16" s="294"/>
      <c r="U16" s="522"/>
      <c r="V16" s="523"/>
      <c r="W16" s="523"/>
      <c r="X16" s="523"/>
      <c r="Y16" s="524"/>
      <c r="Z16" s="317"/>
      <c r="AA16" s="318"/>
      <c r="AB16" s="319"/>
      <c r="AC16" s="202"/>
      <c r="AD16" s="201"/>
      <c r="AE16" s="201"/>
      <c r="AF16" s="201"/>
      <c r="AG16" s="201"/>
      <c r="AH16" s="201"/>
      <c r="AI16" s="201"/>
      <c r="AJ16" s="201"/>
      <c r="AK16" s="201"/>
      <c r="AL16" s="201"/>
      <c r="AM16" s="201"/>
      <c r="AN16" s="201"/>
      <c r="AO16" s="201"/>
      <c r="AP16" s="201"/>
      <c r="AQ16" s="201"/>
      <c r="AR16" s="199" t="s">
        <v>281</v>
      </c>
      <c r="AS16" s="197" t="e">
        <f>61.582*ACOS(SIN(AE14)*SIN(AG14)+COS(AE14)*COS(AG14)*(AE15-AG15))*6076.12</f>
        <v>#VALUE!</v>
      </c>
      <c r="AT16" s="201"/>
      <c r="AU16" s="201"/>
    </row>
    <row r="17" spans="1:47" s="119" customFormat="1" ht="35.1" customHeight="1" thickTop="1" thickBot="1" x14ac:dyDescent="0.3">
      <c r="A17" s="528" t="str">
        <f>IF(Z14=1,"VERIFIED",IF(AA14=1,"RECHECKED",IF(V14=1,"RECHECK",IF(X14=1,"VERIFY",IF(Y14=1,"NEED PMT APP","SANITY CHECK ONLY")))))</f>
        <v>VERIFY</v>
      </c>
      <c r="B17" s="268"/>
      <c r="C17" s="271"/>
      <c r="D17" s="247" t="s">
        <v>192</v>
      </c>
      <c r="E17" s="177" t="s">
        <v>0</v>
      </c>
      <c r="F17" s="181" t="s">
        <v>0</v>
      </c>
      <c r="G17" s="172" t="s">
        <v>0</v>
      </c>
      <c r="H17" s="171" t="s">
        <v>0</v>
      </c>
      <c r="I17" s="181" t="s">
        <v>0</v>
      </c>
      <c r="J17" s="172" t="s">
        <v>0</v>
      </c>
      <c r="K17" s="130" t="str">
        <f>$N$7</f>
        <v xml:space="preserve"> </v>
      </c>
      <c r="L17" s="253" t="str">
        <f>IF(E17=" ","OBS POSN not in use",AU14*6076.12)</f>
        <v>OBS POSN not in use</v>
      </c>
      <c r="M17" s="207">
        <v>0.3</v>
      </c>
      <c r="N17" s="256" t="str">
        <f>IF(W14=1,"Need a Photo","Has a Photo")</f>
        <v>Need a Photo</v>
      </c>
      <c r="O17" s="249" t="s">
        <v>257</v>
      </c>
      <c r="P17" s="254" t="str">
        <f>IF(E17=" ","OBS POSN not in use",(IF(L17&gt;O14,"OFF STA","ON STA")))</f>
        <v>OBS POSN not in use</v>
      </c>
      <c r="Q17" s="296"/>
      <c r="R17" s="297"/>
      <c r="S17" s="297"/>
      <c r="T17" s="297"/>
      <c r="U17" s="525"/>
      <c r="V17" s="526"/>
      <c r="W17" s="526"/>
      <c r="X17" s="526"/>
      <c r="Y17" s="527"/>
      <c r="Z17" s="320"/>
      <c r="AA17" s="321"/>
      <c r="AB17" s="322"/>
      <c r="AC17" s="118"/>
    </row>
    <row r="18" spans="1:47" s="117" customFormat="1" ht="9" customHeight="1" thickTop="1" thickBot="1" x14ac:dyDescent="0.3">
      <c r="A18" s="248" t="s">
        <v>0</v>
      </c>
      <c r="B18" s="132" t="s">
        <v>11</v>
      </c>
      <c r="C18" s="133"/>
      <c r="D18" s="134" t="s">
        <v>12</v>
      </c>
      <c r="E18" s="174" t="s">
        <v>246</v>
      </c>
      <c r="F18" s="174" t="s">
        <v>247</v>
      </c>
      <c r="G18" s="166" t="s">
        <v>248</v>
      </c>
      <c r="H18" s="134" t="s">
        <v>246</v>
      </c>
      <c r="I18" s="174" t="s">
        <v>247</v>
      </c>
      <c r="J18" s="166" t="s">
        <v>248</v>
      </c>
      <c r="K18" s="135" t="s">
        <v>13</v>
      </c>
      <c r="L18" s="136" t="s">
        <v>14</v>
      </c>
      <c r="M18" s="136" t="s">
        <v>17</v>
      </c>
      <c r="N18" s="227" t="s">
        <v>15</v>
      </c>
      <c r="O18" s="228" t="s">
        <v>19</v>
      </c>
      <c r="P18" s="229" t="s">
        <v>255</v>
      </c>
      <c r="Q18" s="141" t="s">
        <v>252</v>
      </c>
      <c r="R18" s="142"/>
      <c r="S18" s="143" t="s">
        <v>191</v>
      </c>
      <c r="T18" s="218"/>
      <c r="U18" s="323" t="s">
        <v>284</v>
      </c>
      <c r="V18" s="324"/>
      <c r="W18" s="324"/>
      <c r="X18" s="324"/>
      <c r="Y18" s="325"/>
      <c r="Z18" s="144" t="s">
        <v>238</v>
      </c>
      <c r="AA18" s="145" t="s">
        <v>239</v>
      </c>
      <c r="AB18" s="146" t="s">
        <v>240</v>
      </c>
      <c r="AC18" s="192"/>
      <c r="AD18" s="193"/>
      <c r="AE18" s="194" t="s">
        <v>264</v>
      </c>
      <c r="AF18" s="193"/>
      <c r="AG18" s="194" t="s">
        <v>265</v>
      </c>
      <c r="AH18" s="194"/>
      <c r="AI18" s="194" t="s">
        <v>266</v>
      </c>
      <c r="AJ18" s="193"/>
      <c r="AK18" s="195" t="s">
        <v>276</v>
      </c>
      <c r="AL18" s="193"/>
      <c r="AM18" s="194"/>
      <c r="AN18" s="193"/>
      <c r="AO18" s="195" t="s">
        <v>273</v>
      </c>
      <c r="AP18" s="193"/>
      <c r="AQ18" s="194"/>
      <c r="AR18" s="193"/>
      <c r="AS18" s="194"/>
      <c r="AT18" s="193"/>
      <c r="AU18" s="193"/>
    </row>
    <row r="19" spans="1:47" s="120" customFormat="1" ht="15.95" customHeight="1" thickBot="1" x14ac:dyDescent="0.3">
      <c r="A19" s="124">
        <v>13485</v>
      </c>
      <c r="B19" s="266" t="s">
        <v>297</v>
      </c>
      <c r="C19" s="269" t="s">
        <v>0</v>
      </c>
      <c r="D19" s="246" t="s">
        <v>237</v>
      </c>
      <c r="E19" s="175">
        <v>41</v>
      </c>
      <c r="F19" s="179">
        <v>42</v>
      </c>
      <c r="G19" s="125">
        <v>45.1</v>
      </c>
      <c r="H19" s="155">
        <v>69</v>
      </c>
      <c r="I19" s="179">
        <v>57</v>
      </c>
      <c r="J19" s="125">
        <v>48.7</v>
      </c>
      <c r="K19" s="298" t="s">
        <v>0</v>
      </c>
      <c r="L19" s="300" t="s">
        <v>0</v>
      </c>
      <c r="M19" s="302">
        <v>5.3</v>
      </c>
      <c r="N19" s="303">
        <f>IF(M19=" "," ",(M19+$L$7-M22))</f>
        <v>5</v>
      </c>
      <c r="O19" s="287">
        <v>50</v>
      </c>
      <c r="P19" s="289">
        <v>41541</v>
      </c>
      <c r="Q19" s="534">
        <v>43221</v>
      </c>
      <c r="R19" s="536">
        <v>43405</v>
      </c>
      <c r="S19" s="291" t="s">
        <v>293</v>
      </c>
      <c r="T19" s="292"/>
      <c r="U19" s="219">
        <v>1</v>
      </c>
      <c r="V19" s="147" t="s">
        <v>0</v>
      </c>
      <c r="W19" s="148">
        <v>1</v>
      </c>
      <c r="X19" s="149">
        <v>1</v>
      </c>
      <c r="Y19" s="150" t="s">
        <v>0</v>
      </c>
      <c r="Z19" s="151" t="s">
        <v>0</v>
      </c>
      <c r="AA19" s="147" t="s">
        <v>0</v>
      </c>
      <c r="AB19" s="152" t="s">
        <v>0</v>
      </c>
      <c r="AC19" s="196" t="s">
        <v>237</v>
      </c>
      <c r="AD19" s="199" t="s">
        <v>260</v>
      </c>
      <c r="AE19" s="198">
        <f>E19+F19/60+G19/60/60</f>
        <v>41.71252777777778</v>
      </c>
      <c r="AF19" s="199" t="s">
        <v>261</v>
      </c>
      <c r="AG19" s="198" t="e">
        <f>E22+F22/60+G22/60/60</f>
        <v>#VALUE!</v>
      </c>
      <c r="AH19" s="205" t="s">
        <v>267</v>
      </c>
      <c r="AI19" s="198" t="e">
        <f>AG19-AE19</f>
        <v>#VALUE!</v>
      </c>
      <c r="AJ19" s="199" t="s">
        <v>269</v>
      </c>
      <c r="AK19" s="198" t="e">
        <f>AI20*60*COS((AE19+AG19)/2*PI()/180)</f>
        <v>#VALUE!</v>
      </c>
      <c r="AL19" s="199" t="s">
        <v>271</v>
      </c>
      <c r="AM19" s="198" t="e">
        <f>AK19*6076.12</f>
        <v>#VALUE!</v>
      </c>
      <c r="AN19" s="199" t="s">
        <v>274</v>
      </c>
      <c r="AO19" s="198">
        <f>AE19*PI()/180</f>
        <v>0.72802094905181591</v>
      </c>
      <c r="AP19" s="199" t="s">
        <v>277</v>
      </c>
      <c r="AQ19" s="198" t="e">
        <f>AG19 *PI()/180</f>
        <v>#VALUE!</v>
      </c>
      <c r="AR19" s="199" t="s">
        <v>279</v>
      </c>
      <c r="AS19" s="198" t="e">
        <f>1*ATAN2(COS(AO19)*SIN(AQ19)-SIN(AO19)*COS(AQ19)*COS(AQ20-AO20),SIN(AQ20-AO20)*COS(AQ19))</f>
        <v>#VALUE!</v>
      </c>
      <c r="AT19" s="200" t="s">
        <v>282</v>
      </c>
      <c r="AU19" s="206" t="e">
        <f>SQRT(AK20*AK20+AK19*AK19)</f>
        <v>#VALUE!</v>
      </c>
    </row>
    <row r="20" spans="1:47" s="120" customFormat="1" ht="15.95" customHeight="1" thickTop="1" thickBot="1" x14ac:dyDescent="0.3">
      <c r="A20" s="164">
        <v>200100219304</v>
      </c>
      <c r="B20" s="267"/>
      <c r="C20" s="270"/>
      <c r="D20" s="246" t="s">
        <v>242</v>
      </c>
      <c r="E20" s="176">
        <f t="shared" ref="E20:J20" si="2">E19</f>
        <v>41</v>
      </c>
      <c r="F20" s="180">
        <f t="shared" si="2"/>
        <v>42</v>
      </c>
      <c r="G20" s="169">
        <f t="shared" si="2"/>
        <v>45.1</v>
      </c>
      <c r="H20" s="154">
        <f t="shared" si="2"/>
        <v>69</v>
      </c>
      <c r="I20" s="180">
        <f t="shared" si="2"/>
        <v>57</v>
      </c>
      <c r="J20" s="170">
        <f t="shared" si="2"/>
        <v>48.7</v>
      </c>
      <c r="K20" s="299"/>
      <c r="L20" s="301"/>
      <c r="M20" s="302"/>
      <c r="N20" s="304"/>
      <c r="O20" s="288"/>
      <c r="P20" s="290"/>
      <c r="Q20" s="293" t="s">
        <v>326</v>
      </c>
      <c r="R20" s="294"/>
      <c r="S20" s="294"/>
      <c r="T20" s="294"/>
      <c r="U20" s="519" t="s">
        <v>324</v>
      </c>
      <c r="V20" s="520"/>
      <c r="W20" s="520"/>
      <c r="X20" s="520"/>
      <c r="Y20" s="521"/>
      <c r="Z20" s="314" t="s">
        <v>294</v>
      </c>
      <c r="AA20" s="315"/>
      <c r="AB20" s="316"/>
      <c r="AC20" s="196" t="s">
        <v>192</v>
      </c>
      <c r="AD20" s="199" t="s">
        <v>262</v>
      </c>
      <c r="AE20" s="198">
        <f>H19+I19/60+J19/60/60</f>
        <v>69.963527777777784</v>
      </c>
      <c r="AF20" s="199" t="s">
        <v>263</v>
      </c>
      <c r="AG20" s="198" t="e">
        <f>H22+I22/60+J22/60/60</f>
        <v>#VALUE!</v>
      </c>
      <c r="AH20" s="205" t="s">
        <v>268</v>
      </c>
      <c r="AI20" s="198" t="e">
        <f>AE20-AG20</f>
        <v>#VALUE!</v>
      </c>
      <c r="AJ20" s="199" t="s">
        <v>270</v>
      </c>
      <c r="AK20" s="198" t="e">
        <f>AI19*60</f>
        <v>#VALUE!</v>
      </c>
      <c r="AL20" s="199" t="s">
        <v>272</v>
      </c>
      <c r="AM20" s="198" t="e">
        <f>AK20*6076.12</f>
        <v>#VALUE!</v>
      </c>
      <c r="AN20" s="199" t="s">
        <v>275</v>
      </c>
      <c r="AO20" s="198">
        <f>AE20*PI()/180</f>
        <v>1.2210939160327339</v>
      </c>
      <c r="AP20" s="199" t="s">
        <v>278</v>
      </c>
      <c r="AQ20" s="198" t="e">
        <f>AG20*PI()/180</f>
        <v>#VALUE!</v>
      </c>
      <c r="AR20" s="199" t="s">
        <v>280</v>
      </c>
      <c r="AS20" s="197" t="e">
        <f>IF(360+AS19/(2*PI())*360&gt;360,AS19/(PI())*360,360+AS19/(2*PI())*360)</f>
        <v>#VALUE!</v>
      </c>
      <c r="AT20" s="201"/>
      <c r="AU20" s="201"/>
    </row>
    <row r="21" spans="1:47" s="120" customFormat="1" ht="15.95" customHeight="1" thickBot="1" x14ac:dyDescent="0.3">
      <c r="A21" s="537">
        <v>3</v>
      </c>
      <c r="B21" s="267"/>
      <c r="C21" s="270"/>
      <c r="D21" s="246" t="s">
        <v>243</v>
      </c>
      <c r="E21" s="260" t="s">
        <v>258</v>
      </c>
      <c r="F21" s="261"/>
      <c r="G21" s="261"/>
      <c r="H21" s="261"/>
      <c r="I21" s="261"/>
      <c r="J21" s="262"/>
      <c r="K21" s="126" t="s">
        <v>16</v>
      </c>
      <c r="L21" s="213" t="s">
        <v>283</v>
      </c>
      <c r="M21" s="127" t="s">
        <v>250</v>
      </c>
      <c r="N21" s="128" t="s">
        <v>4</v>
      </c>
      <c r="O21" s="129" t="s">
        <v>18</v>
      </c>
      <c r="P21" s="225" t="s">
        <v>188</v>
      </c>
      <c r="Q21" s="295"/>
      <c r="R21" s="294"/>
      <c r="S21" s="294"/>
      <c r="T21" s="294"/>
      <c r="U21" s="522"/>
      <c r="V21" s="523"/>
      <c r="W21" s="523"/>
      <c r="X21" s="523"/>
      <c r="Y21" s="524"/>
      <c r="Z21" s="317"/>
      <c r="AA21" s="318"/>
      <c r="AB21" s="319"/>
      <c r="AC21" s="202"/>
      <c r="AD21" s="201"/>
      <c r="AE21" s="201"/>
      <c r="AF21" s="201"/>
      <c r="AG21" s="201"/>
      <c r="AH21" s="201"/>
      <c r="AI21" s="201"/>
      <c r="AJ21" s="201"/>
      <c r="AK21" s="201"/>
      <c r="AL21" s="201"/>
      <c r="AM21" s="201"/>
      <c r="AN21" s="201"/>
      <c r="AO21" s="201"/>
      <c r="AP21" s="201"/>
      <c r="AQ21" s="201"/>
      <c r="AR21" s="199" t="s">
        <v>281</v>
      </c>
      <c r="AS21" s="197" t="e">
        <f>61.582*ACOS(SIN(AE19)*SIN(AG19)+COS(AE19)*COS(AG19)*(AE20-AG20))*6076.12</f>
        <v>#VALUE!</v>
      </c>
      <c r="AT21" s="201"/>
      <c r="AU21" s="201"/>
    </row>
    <row r="22" spans="1:47" s="119" customFormat="1" ht="35.1" customHeight="1" thickTop="1" thickBot="1" x14ac:dyDescent="0.3">
      <c r="A22" s="528" t="str">
        <f>IF(Z19=1,"VERIFIED",IF(AA19=1,"RECHECKED",IF(V19=1,"RECHECK",IF(X19=1,"VERIFY",IF(Y19=1,"NEED PMT APP","SANITY CHECK ONLY")))))</f>
        <v>VERIFY</v>
      </c>
      <c r="B22" s="268"/>
      <c r="C22" s="271"/>
      <c r="D22" s="247" t="s">
        <v>192</v>
      </c>
      <c r="E22" s="177" t="s">
        <v>0</v>
      </c>
      <c r="F22" s="181" t="s">
        <v>0</v>
      </c>
      <c r="G22" s="172" t="s">
        <v>0</v>
      </c>
      <c r="H22" s="171" t="s">
        <v>0</v>
      </c>
      <c r="I22" s="181" t="s">
        <v>0</v>
      </c>
      <c r="J22" s="172" t="s">
        <v>0</v>
      </c>
      <c r="K22" s="130" t="str">
        <f>$N$7</f>
        <v xml:space="preserve"> </v>
      </c>
      <c r="L22" s="253" t="str">
        <f>IF(E22=" ","OBS POSN not in use",AU19*6076.12)</f>
        <v>OBS POSN not in use</v>
      </c>
      <c r="M22" s="207">
        <v>0.3</v>
      </c>
      <c r="N22" s="256" t="str">
        <f>IF(W19=1,"Need a Photo","Has a Photo")</f>
        <v>Need a Photo</v>
      </c>
      <c r="O22" s="249" t="s">
        <v>257</v>
      </c>
      <c r="P22" s="254" t="str">
        <f>IF(E22=" ","OBS POSN not in use",(IF(L22&gt;O19,"OFF STA","ON STA")))</f>
        <v>OBS POSN not in use</v>
      </c>
      <c r="Q22" s="296"/>
      <c r="R22" s="297"/>
      <c r="S22" s="297"/>
      <c r="T22" s="297"/>
      <c r="U22" s="525"/>
      <c r="V22" s="526"/>
      <c r="W22" s="526"/>
      <c r="X22" s="526"/>
      <c r="Y22" s="527"/>
      <c r="Z22" s="320"/>
      <c r="AA22" s="321"/>
      <c r="AB22" s="322"/>
      <c r="AC22" s="118"/>
    </row>
    <row r="23" spans="1:47" s="117" customFormat="1" ht="9" customHeight="1" thickTop="1" thickBot="1" x14ac:dyDescent="0.3">
      <c r="A23" s="248" t="s">
        <v>0</v>
      </c>
      <c r="B23" s="132" t="s">
        <v>11</v>
      </c>
      <c r="C23" s="133"/>
      <c r="D23" s="134" t="s">
        <v>12</v>
      </c>
      <c r="E23" s="174" t="s">
        <v>246</v>
      </c>
      <c r="F23" s="174" t="s">
        <v>247</v>
      </c>
      <c r="G23" s="166" t="s">
        <v>248</v>
      </c>
      <c r="H23" s="134" t="s">
        <v>246</v>
      </c>
      <c r="I23" s="174" t="s">
        <v>247</v>
      </c>
      <c r="J23" s="166" t="s">
        <v>248</v>
      </c>
      <c r="K23" s="135" t="s">
        <v>13</v>
      </c>
      <c r="L23" s="136" t="s">
        <v>14</v>
      </c>
      <c r="M23" s="136" t="s">
        <v>17</v>
      </c>
      <c r="N23" s="227" t="s">
        <v>15</v>
      </c>
      <c r="O23" s="228" t="s">
        <v>19</v>
      </c>
      <c r="P23" s="229" t="s">
        <v>255</v>
      </c>
      <c r="Q23" s="141" t="s">
        <v>252</v>
      </c>
      <c r="R23" s="142"/>
      <c r="S23" s="143" t="s">
        <v>191</v>
      </c>
      <c r="T23" s="218"/>
      <c r="U23" s="323" t="s">
        <v>284</v>
      </c>
      <c r="V23" s="324"/>
      <c r="W23" s="324"/>
      <c r="X23" s="324"/>
      <c r="Y23" s="325"/>
      <c r="Z23" s="144" t="s">
        <v>238</v>
      </c>
      <c r="AA23" s="145" t="s">
        <v>239</v>
      </c>
      <c r="AB23" s="146" t="s">
        <v>240</v>
      </c>
      <c r="AC23" s="192"/>
      <c r="AD23" s="193"/>
      <c r="AE23" s="194" t="s">
        <v>264</v>
      </c>
      <c r="AF23" s="193"/>
      <c r="AG23" s="194" t="s">
        <v>265</v>
      </c>
      <c r="AH23" s="194"/>
      <c r="AI23" s="194" t="s">
        <v>266</v>
      </c>
      <c r="AJ23" s="193"/>
      <c r="AK23" s="195" t="s">
        <v>276</v>
      </c>
      <c r="AL23" s="193"/>
      <c r="AM23" s="194"/>
      <c r="AN23" s="193"/>
      <c r="AO23" s="195" t="s">
        <v>273</v>
      </c>
      <c r="AP23" s="193"/>
      <c r="AQ23" s="194"/>
      <c r="AR23" s="193"/>
      <c r="AS23" s="194"/>
      <c r="AT23" s="193"/>
      <c r="AU23" s="193"/>
    </row>
    <row r="24" spans="1:47" s="120" customFormat="1" ht="15.95" customHeight="1" thickBot="1" x14ac:dyDescent="0.3">
      <c r="A24" s="124">
        <v>13486</v>
      </c>
      <c r="B24" s="266" t="s">
        <v>298</v>
      </c>
      <c r="C24" s="269" t="s">
        <v>0</v>
      </c>
      <c r="D24" s="246" t="s">
        <v>237</v>
      </c>
      <c r="E24" s="175">
        <v>41</v>
      </c>
      <c r="F24" s="179">
        <v>42</v>
      </c>
      <c r="G24" s="125">
        <v>41</v>
      </c>
      <c r="H24" s="155">
        <v>69</v>
      </c>
      <c r="I24" s="179">
        <v>57</v>
      </c>
      <c r="J24" s="125">
        <v>48.7</v>
      </c>
      <c r="K24" s="298" t="s">
        <v>0</v>
      </c>
      <c r="L24" s="300" t="s">
        <v>0</v>
      </c>
      <c r="M24" s="302">
        <v>5.6</v>
      </c>
      <c r="N24" s="303">
        <f>IF(M24=" "," ",(M24+$L$7-M27))</f>
        <v>5.1999999999999993</v>
      </c>
      <c r="O24" s="287">
        <v>50</v>
      </c>
      <c r="P24" s="289">
        <v>43002</v>
      </c>
      <c r="Q24" s="534">
        <v>43221</v>
      </c>
      <c r="R24" s="536">
        <v>43405</v>
      </c>
      <c r="S24" s="291" t="s">
        <v>296</v>
      </c>
      <c r="T24" s="292"/>
      <c r="U24" s="219">
        <v>1</v>
      </c>
      <c r="V24" s="147" t="s">
        <v>0</v>
      </c>
      <c r="W24" s="148">
        <v>1</v>
      </c>
      <c r="X24" s="149">
        <v>1</v>
      </c>
      <c r="Y24" s="150" t="s">
        <v>0</v>
      </c>
      <c r="Z24" s="151" t="s">
        <v>0</v>
      </c>
      <c r="AA24" s="147" t="s">
        <v>0</v>
      </c>
      <c r="AB24" s="152" t="s">
        <v>0</v>
      </c>
      <c r="AC24" s="196" t="s">
        <v>237</v>
      </c>
      <c r="AD24" s="199" t="s">
        <v>260</v>
      </c>
      <c r="AE24" s="198">
        <f>E24+F24/60+G24/60/60</f>
        <v>41.711388888888891</v>
      </c>
      <c r="AF24" s="199" t="s">
        <v>261</v>
      </c>
      <c r="AG24" s="198" t="e">
        <f>E27+F27/60+G27/60/60</f>
        <v>#VALUE!</v>
      </c>
      <c r="AH24" s="205" t="s">
        <v>267</v>
      </c>
      <c r="AI24" s="198" t="e">
        <f>AG24-AE24</f>
        <v>#VALUE!</v>
      </c>
      <c r="AJ24" s="199" t="s">
        <v>269</v>
      </c>
      <c r="AK24" s="198" t="e">
        <f>AI25*60*COS((AE24+AG24)/2*PI()/180)</f>
        <v>#VALUE!</v>
      </c>
      <c r="AL24" s="199" t="s">
        <v>271</v>
      </c>
      <c r="AM24" s="198" t="e">
        <f>AK24*6076.12</f>
        <v>#VALUE!</v>
      </c>
      <c r="AN24" s="199" t="s">
        <v>274</v>
      </c>
      <c r="AO24" s="198">
        <f>AE24*PI()/180</f>
        <v>0.72800107169089034</v>
      </c>
      <c r="AP24" s="199" t="s">
        <v>277</v>
      </c>
      <c r="AQ24" s="198" t="e">
        <f>AG24 *PI()/180</f>
        <v>#VALUE!</v>
      </c>
      <c r="AR24" s="199" t="s">
        <v>279</v>
      </c>
      <c r="AS24" s="198" t="e">
        <f>1*ATAN2(COS(AO24)*SIN(AQ24)-SIN(AO24)*COS(AQ24)*COS(AQ25-AO25),SIN(AQ25-AO25)*COS(AQ24))</f>
        <v>#VALUE!</v>
      </c>
      <c r="AT24" s="200" t="s">
        <v>282</v>
      </c>
      <c r="AU24" s="206" t="e">
        <f>SQRT(AK25*AK25+AK24*AK24)</f>
        <v>#VALUE!</v>
      </c>
    </row>
    <row r="25" spans="1:47" s="120" customFormat="1" ht="15.95" customHeight="1" thickTop="1" thickBot="1" x14ac:dyDescent="0.3">
      <c r="A25" s="164">
        <v>200100218078</v>
      </c>
      <c r="B25" s="267"/>
      <c r="C25" s="270"/>
      <c r="D25" s="246" t="s">
        <v>242</v>
      </c>
      <c r="E25" s="176">
        <f t="shared" ref="E25:J25" si="3">E24</f>
        <v>41</v>
      </c>
      <c r="F25" s="180">
        <f t="shared" si="3"/>
        <v>42</v>
      </c>
      <c r="G25" s="169">
        <f t="shared" si="3"/>
        <v>41</v>
      </c>
      <c r="H25" s="154">
        <f t="shared" si="3"/>
        <v>69</v>
      </c>
      <c r="I25" s="180">
        <f t="shared" si="3"/>
        <v>57</v>
      </c>
      <c r="J25" s="170">
        <f t="shared" si="3"/>
        <v>48.7</v>
      </c>
      <c r="K25" s="299"/>
      <c r="L25" s="301"/>
      <c r="M25" s="302"/>
      <c r="N25" s="304"/>
      <c r="O25" s="288"/>
      <c r="P25" s="290"/>
      <c r="Q25" s="293" t="s">
        <v>326</v>
      </c>
      <c r="R25" s="294"/>
      <c r="S25" s="294"/>
      <c r="T25" s="294"/>
      <c r="U25" s="519" t="s">
        <v>324</v>
      </c>
      <c r="V25" s="520"/>
      <c r="W25" s="520"/>
      <c r="X25" s="520"/>
      <c r="Y25" s="521"/>
      <c r="Z25" s="314" t="s">
        <v>294</v>
      </c>
      <c r="AA25" s="315"/>
      <c r="AB25" s="316"/>
      <c r="AC25" s="196" t="s">
        <v>192</v>
      </c>
      <c r="AD25" s="199" t="s">
        <v>262</v>
      </c>
      <c r="AE25" s="198">
        <f>H24+I24/60+J24/60/60</f>
        <v>69.963527777777784</v>
      </c>
      <c r="AF25" s="199" t="s">
        <v>263</v>
      </c>
      <c r="AG25" s="198" t="e">
        <f>H27+I27/60+J27/60/60</f>
        <v>#VALUE!</v>
      </c>
      <c r="AH25" s="205" t="s">
        <v>268</v>
      </c>
      <c r="AI25" s="198" t="e">
        <f>AE25-AG25</f>
        <v>#VALUE!</v>
      </c>
      <c r="AJ25" s="199" t="s">
        <v>270</v>
      </c>
      <c r="AK25" s="198" t="e">
        <f>AI24*60</f>
        <v>#VALUE!</v>
      </c>
      <c r="AL25" s="199" t="s">
        <v>272</v>
      </c>
      <c r="AM25" s="198" t="e">
        <f>AK25*6076.12</f>
        <v>#VALUE!</v>
      </c>
      <c r="AN25" s="199" t="s">
        <v>275</v>
      </c>
      <c r="AO25" s="198">
        <f>AE25*PI()/180</f>
        <v>1.2210939160327339</v>
      </c>
      <c r="AP25" s="199" t="s">
        <v>278</v>
      </c>
      <c r="AQ25" s="198" t="e">
        <f>AG25*PI()/180</f>
        <v>#VALUE!</v>
      </c>
      <c r="AR25" s="199" t="s">
        <v>280</v>
      </c>
      <c r="AS25" s="197" t="e">
        <f>IF(360+AS24/(2*PI())*360&gt;360,AS24/(PI())*360,360+AS24/(2*PI())*360)</f>
        <v>#VALUE!</v>
      </c>
      <c r="AT25" s="201"/>
      <c r="AU25" s="201"/>
    </row>
    <row r="26" spans="1:47" s="120" customFormat="1" ht="15.95" customHeight="1" thickBot="1" x14ac:dyDescent="0.3">
      <c r="A26" s="537">
        <v>4</v>
      </c>
      <c r="B26" s="267"/>
      <c r="C26" s="270"/>
      <c r="D26" s="246" t="s">
        <v>243</v>
      </c>
      <c r="E26" s="260" t="s">
        <v>258</v>
      </c>
      <c r="F26" s="261"/>
      <c r="G26" s="261"/>
      <c r="H26" s="261"/>
      <c r="I26" s="261"/>
      <c r="J26" s="262"/>
      <c r="K26" s="126" t="s">
        <v>16</v>
      </c>
      <c r="L26" s="213" t="s">
        <v>283</v>
      </c>
      <c r="M26" s="127" t="s">
        <v>250</v>
      </c>
      <c r="N26" s="128" t="s">
        <v>4</v>
      </c>
      <c r="O26" s="129" t="s">
        <v>18</v>
      </c>
      <c r="P26" s="225" t="s">
        <v>188</v>
      </c>
      <c r="Q26" s="295"/>
      <c r="R26" s="294"/>
      <c r="S26" s="294"/>
      <c r="T26" s="294"/>
      <c r="U26" s="522"/>
      <c r="V26" s="523"/>
      <c r="W26" s="523"/>
      <c r="X26" s="523"/>
      <c r="Y26" s="524"/>
      <c r="Z26" s="317"/>
      <c r="AA26" s="318"/>
      <c r="AB26" s="319"/>
      <c r="AC26" s="202"/>
      <c r="AD26" s="201"/>
      <c r="AE26" s="201"/>
      <c r="AF26" s="201"/>
      <c r="AG26" s="201"/>
      <c r="AH26" s="201"/>
      <c r="AI26" s="201"/>
      <c r="AJ26" s="201"/>
      <c r="AK26" s="201"/>
      <c r="AL26" s="201"/>
      <c r="AM26" s="201"/>
      <c r="AN26" s="201"/>
      <c r="AO26" s="201"/>
      <c r="AP26" s="201"/>
      <c r="AQ26" s="201"/>
      <c r="AR26" s="199" t="s">
        <v>281</v>
      </c>
      <c r="AS26" s="197" t="e">
        <f>61.582*ACOS(SIN(AE24)*SIN(AG24)+COS(AE24)*COS(AG24)*(AE25-AG25))*6076.12</f>
        <v>#VALUE!</v>
      </c>
      <c r="AT26" s="201"/>
      <c r="AU26" s="201"/>
    </row>
    <row r="27" spans="1:47" s="119" customFormat="1" ht="35.1" customHeight="1" thickTop="1" thickBot="1" x14ac:dyDescent="0.3">
      <c r="A27" s="528" t="str">
        <f>IF(Z24=1,"VERIFIED",IF(AA24=1,"RECHECKED",IF(V24=1,"RECHECK",IF(X24=1,"VERIFY",IF(Y24=1,"NEED PMT APP","SANITY CHECK ONLY")))))</f>
        <v>VERIFY</v>
      </c>
      <c r="B27" s="268"/>
      <c r="C27" s="271"/>
      <c r="D27" s="247" t="s">
        <v>192</v>
      </c>
      <c r="E27" s="177" t="s">
        <v>0</v>
      </c>
      <c r="F27" s="181" t="s">
        <v>0</v>
      </c>
      <c r="G27" s="172" t="s">
        <v>0</v>
      </c>
      <c r="H27" s="171" t="s">
        <v>0</v>
      </c>
      <c r="I27" s="181" t="s">
        <v>0</v>
      </c>
      <c r="J27" s="172" t="s">
        <v>0</v>
      </c>
      <c r="K27" s="130" t="str">
        <f>$N$7</f>
        <v xml:space="preserve"> </v>
      </c>
      <c r="L27" s="253" t="str">
        <f>IF(E27=" ","OBS POSN not in use",AU24*6076.12)</f>
        <v>OBS POSN not in use</v>
      </c>
      <c r="M27" s="207">
        <v>0.4</v>
      </c>
      <c r="N27" s="256" t="str">
        <f>IF(W24=1,"Need a Photo","Has a Photo")</f>
        <v>Need a Photo</v>
      </c>
      <c r="O27" s="249" t="s">
        <v>257</v>
      </c>
      <c r="P27" s="254" t="str">
        <f>IF(E27=" ","OBS POSN not in use",(IF(L27&gt;O24,"OFF STA","ON STA")))</f>
        <v>OBS POSN not in use</v>
      </c>
      <c r="Q27" s="296"/>
      <c r="R27" s="297"/>
      <c r="S27" s="297"/>
      <c r="T27" s="297"/>
      <c r="U27" s="525"/>
      <c r="V27" s="526"/>
      <c r="W27" s="526"/>
      <c r="X27" s="526"/>
      <c r="Y27" s="527"/>
      <c r="Z27" s="320"/>
      <c r="AA27" s="321"/>
      <c r="AB27" s="322"/>
      <c r="AC27" s="118"/>
    </row>
    <row r="28" spans="1:47" s="117" customFormat="1" ht="9" customHeight="1" thickTop="1" thickBot="1" x14ac:dyDescent="0.3">
      <c r="A28" s="248" t="s">
        <v>0</v>
      </c>
      <c r="B28" s="132" t="s">
        <v>11</v>
      </c>
      <c r="C28" s="133"/>
      <c r="D28" s="134" t="s">
        <v>12</v>
      </c>
      <c r="E28" s="174" t="s">
        <v>246</v>
      </c>
      <c r="F28" s="174" t="s">
        <v>247</v>
      </c>
      <c r="G28" s="166" t="s">
        <v>248</v>
      </c>
      <c r="H28" s="134" t="s">
        <v>246</v>
      </c>
      <c r="I28" s="174" t="s">
        <v>247</v>
      </c>
      <c r="J28" s="166" t="s">
        <v>248</v>
      </c>
      <c r="K28" s="135" t="s">
        <v>13</v>
      </c>
      <c r="L28" s="136" t="s">
        <v>14</v>
      </c>
      <c r="M28" s="136" t="s">
        <v>289</v>
      </c>
      <c r="N28" s="137" t="s">
        <v>15</v>
      </c>
      <c r="O28" s="138" t="s">
        <v>19</v>
      </c>
      <c r="P28" s="224" t="s">
        <v>255</v>
      </c>
      <c r="Q28" s="141" t="s">
        <v>252</v>
      </c>
      <c r="R28" s="142"/>
      <c r="S28" s="143" t="s">
        <v>256</v>
      </c>
      <c r="T28" s="218"/>
      <c r="U28" s="323" t="s">
        <v>284</v>
      </c>
      <c r="V28" s="324"/>
      <c r="W28" s="324"/>
      <c r="X28" s="324"/>
      <c r="Y28" s="325"/>
      <c r="Z28" s="144" t="s">
        <v>238</v>
      </c>
      <c r="AA28" s="145" t="s">
        <v>239</v>
      </c>
      <c r="AB28" s="146" t="s">
        <v>240</v>
      </c>
      <c r="AC28" s="192"/>
      <c r="AD28" s="193"/>
      <c r="AE28" s="194" t="s">
        <v>264</v>
      </c>
      <c r="AF28" s="193"/>
      <c r="AG28" s="194" t="s">
        <v>265</v>
      </c>
      <c r="AH28" s="194"/>
      <c r="AI28" s="194" t="s">
        <v>266</v>
      </c>
      <c r="AJ28" s="193"/>
      <c r="AK28" s="195" t="s">
        <v>276</v>
      </c>
      <c r="AL28" s="193"/>
      <c r="AM28" s="194"/>
      <c r="AN28" s="193"/>
      <c r="AO28" s="195" t="s">
        <v>273</v>
      </c>
      <c r="AP28" s="193"/>
      <c r="AQ28" s="194"/>
      <c r="AR28" s="193"/>
      <c r="AS28" s="194"/>
      <c r="AT28" s="193"/>
      <c r="AU28" s="193"/>
    </row>
    <row r="29" spans="1:47" s="120" customFormat="1" ht="15.95" customHeight="1" thickBot="1" x14ac:dyDescent="0.3">
      <c r="A29" s="124">
        <v>13487</v>
      </c>
      <c r="B29" s="266" t="s">
        <v>299</v>
      </c>
      <c r="C29" s="269" t="s">
        <v>0</v>
      </c>
      <c r="D29" s="246" t="s">
        <v>237</v>
      </c>
      <c r="E29" s="175">
        <v>41</v>
      </c>
      <c r="F29" s="179">
        <v>42</v>
      </c>
      <c r="G29" s="125">
        <v>40</v>
      </c>
      <c r="H29" s="155">
        <v>69</v>
      </c>
      <c r="I29" s="179">
        <v>58</v>
      </c>
      <c r="J29" s="125">
        <v>0.1</v>
      </c>
      <c r="K29" s="298" t="s">
        <v>0</v>
      </c>
      <c r="L29" s="300" t="s">
        <v>0</v>
      </c>
      <c r="M29" s="302">
        <v>10.39</v>
      </c>
      <c r="N29" s="332">
        <f>IF(M29=" "," ",(M29+$L$7-M32))</f>
        <v>7.5</v>
      </c>
      <c r="O29" s="287">
        <v>50</v>
      </c>
      <c r="P29" s="289">
        <v>42908</v>
      </c>
      <c r="Q29" s="534">
        <v>43221</v>
      </c>
      <c r="R29" s="536">
        <v>43405</v>
      </c>
      <c r="S29" s="291" t="s">
        <v>293</v>
      </c>
      <c r="T29" s="292"/>
      <c r="U29" s="219">
        <v>1</v>
      </c>
      <c r="V29" s="147" t="s">
        <v>0</v>
      </c>
      <c r="W29" s="148">
        <v>1</v>
      </c>
      <c r="X29" s="149">
        <v>1</v>
      </c>
      <c r="Y29" s="150" t="s">
        <v>0</v>
      </c>
      <c r="Z29" s="151" t="s">
        <v>0</v>
      </c>
      <c r="AA29" s="147" t="s">
        <v>0</v>
      </c>
      <c r="AB29" s="152" t="s">
        <v>0</v>
      </c>
      <c r="AC29" s="196" t="s">
        <v>237</v>
      </c>
      <c r="AD29" s="199" t="s">
        <v>260</v>
      </c>
      <c r="AE29" s="198">
        <f>E29+F29/60+G29/60/60</f>
        <v>41.711111111111116</v>
      </c>
      <c r="AF29" s="199" t="s">
        <v>261</v>
      </c>
      <c r="AG29" s="198" t="e">
        <f>E32+F32/60+G32/60/60</f>
        <v>#VALUE!</v>
      </c>
      <c r="AH29" s="205" t="s">
        <v>267</v>
      </c>
      <c r="AI29" s="198" t="e">
        <f>AG29-AE29</f>
        <v>#VALUE!</v>
      </c>
      <c r="AJ29" s="199" t="s">
        <v>269</v>
      </c>
      <c r="AK29" s="198" t="e">
        <f>AI30*60*COS((AE29+AG29)/2*PI()/180)</f>
        <v>#VALUE!</v>
      </c>
      <c r="AL29" s="199" t="s">
        <v>271</v>
      </c>
      <c r="AM29" s="198" t="e">
        <f>AK29*6076.12</f>
        <v>#VALUE!</v>
      </c>
      <c r="AN29" s="199" t="s">
        <v>274</v>
      </c>
      <c r="AO29" s="198">
        <f>AE29*PI()/180</f>
        <v>0.72799622355407934</v>
      </c>
      <c r="AP29" s="199" t="s">
        <v>277</v>
      </c>
      <c r="AQ29" s="198" t="e">
        <f>AG29 *PI()/180</f>
        <v>#VALUE!</v>
      </c>
      <c r="AR29" s="199" t="s">
        <v>279</v>
      </c>
      <c r="AS29" s="198" t="e">
        <f>1*ATAN2(COS(AO29)*SIN(AQ29)-SIN(AO29)*COS(AQ29)*COS(AQ30-AO30),SIN(AQ30-AO30)*COS(AQ29))</f>
        <v>#VALUE!</v>
      </c>
      <c r="AT29" s="200" t="s">
        <v>282</v>
      </c>
      <c r="AU29" s="206" t="e">
        <f>SQRT(AK30*AK30+AK29*AK29)</f>
        <v>#VALUE!</v>
      </c>
    </row>
    <row r="30" spans="1:47" s="120" customFormat="1" ht="15.95" customHeight="1" thickTop="1" thickBot="1" x14ac:dyDescent="0.3">
      <c r="A30" s="164">
        <v>200100218080</v>
      </c>
      <c r="B30" s="267"/>
      <c r="C30" s="270"/>
      <c r="D30" s="246" t="s">
        <v>242</v>
      </c>
      <c r="E30" s="176">
        <f t="shared" ref="E30:J30" si="4">E29</f>
        <v>41</v>
      </c>
      <c r="F30" s="180">
        <f t="shared" si="4"/>
        <v>42</v>
      </c>
      <c r="G30" s="169">
        <f t="shared" si="4"/>
        <v>40</v>
      </c>
      <c r="H30" s="154">
        <f t="shared" si="4"/>
        <v>69</v>
      </c>
      <c r="I30" s="180">
        <f t="shared" si="4"/>
        <v>58</v>
      </c>
      <c r="J30" s="170">
        <f t="shared" si="4"/>
        <v>0.1</v>
      </c>
      <c r="K30" s="299"/>
      <c r="L30" s="301"/>
      <c r="M30" s="302"/>
      <c r="N30" s="333"/>
      <c r="O30" s="288"/>
      <c r="P30" s="290"/>
      <c r="Q30" s="293" t="s">
        <v>327</v>
      </c>
      <c r="R30" s="294"/>
      <c r="S30" s="294"/>
      <c r="T30" s="294"/>
      <c r="U30" s="519" t="s">
        <v>324</v>
      </c>
      <c r="V30" s="520"/>
      <c r="W30" s="520"/>
      <c r="X30" s="520"/>
      <c r="Y30" s="521"/>
      <c r="Z30" s="314" t="s">
        <v>294</v>
      </c>
      <c r="AA30" s="315"/>
      <c r="AB30" s="316"/>
      <c r="AC30" s="196" t="s">
        <v>192</v>
      </c>
      <c r="AD30" s="199" t="s">
        <v>262</v>
      </c>
      <c r="AE30" s="198">
        <f>H29+I29/60+J29/60/60</f>
        <v>69.966694444444443</v>
      </c>
      <c r="AF30" s="199" t="s">
        <v>263</v>
      </c>
      <c r="AG30" s="198" t="e">
        <f>H32+I32/60+J32/60/60</f>
        <v>#VALUE!</v>
      </c>
      <c r="AH30" s="205" t="s">
        <v>268</v>
      </c>
      <c r="AI30" s="198" t="e">
        <f>AE30-AG30</f>
        <v>#VALUE!</v>
      </c>
      <c r="AJ30" s="199" t="s">
        <v>270</v>
      </c>
      <c r="AK30" s="198" t="e">
        <f>AI29*60</f>
        <v>#VALUE!</v>
      </c>
      <c r="AL30" s="199" t="s">
        <v>272</v>
      </c>
      <c r="AM30" s="198" t="e">
        <f>AK30*6076.12</f>
        <v>#VALUE!</v>
      </c>
      <c r="AN30" s="199" t="s">
        <v>275</v>
      </c>
      <c r="AO30" s="198">
        <f>AE30*PI()/180</f>
        <v>1.2211491847923803</v>
      </c>
      <c r="AP30" s="199" t="s">
        <v>278</v>
      </c>
      <c r="AQ30" s="198" t="e">
        <f>AG30*PI()/180</f>
        <v>#VALUE!</v>
      </c>
      <c r="AR30" s="199" t="s">
        <v>280</v>
      </c>
      <c r="AS30" s="197" t="e">
        <f>IF(360+AS29/(2*PI())*360&gt;360,AS29/(PI())*360,360+AS29/(2*PI())*360)</f>
        <v>#VALUE!</v>
      </c>
      <c r="AT30" s="201"/>
      <c r="AU30" s="201"/>
    </row>
    <row r="31" spans="1:47" s="120" customFormat="1" ht="15.95" customHeight="1" thickBot="1" x14ac:dyDescent="0.3">
      <c r="A31" s="537">
        <v>5</v>
      </c>
      <c r="B31" s="267"/>
      <c r="C31" s="270"/>
      <c r="D31" s="246" t="s">
        <v>243</v>
      </c>
      <c r="E31" s="260" t="s">
        <v>258</v>
      </c>
      <c r="F31" s="261"/>
      <c r="G31" s="261"/>
      <c r="H31" s="261"/>
      <c r="I31" s="261"/>
      <c r="J31" s="262"/>
      <c r="K31" s="126" t="s">
        <v>16</v>
      </c>
      <c r="L31" s="213" t="s">
        <v>283</v>
      </c>
      <c r="M31" s="127" t="s">
        <v>250</v>
      </c>
      <c r="N31" s="128" t="s">
        <v>4</v>
      </c>
      <c r="O31" s="129" t="s">
        <v>18</v>
      </c>
      <c r="P31" s="225" t="s">
        <v>188</v>
      </c>
      <c r="Q31" s="295"/>
      <c r="R31" s="294"/>
      <c r="S31" s="294"/>
      <c r="T31" s="294"/>
      <c r="U31" s="522"/>
      <c r="V31" s="523"/>
      <c r="W31" s="523"/>
      <c r="X31" s="523"/>
      <c r="Y31" s="524"/>
      <c r="Z31" s="317"/>
      <c r="AA31" s="318"/>
      <c r="AB31" s="319"/>
      <c r="AC31" s="202"/>
      <c r="AD31" s="201"/>
      <c r="AE31" s="201"/>
      <c r="AF31" s="201"/>
      <c r="AG31" s="201"/>
      <c r="AH31" s="201"/>
      <c r="AI31" s="201"/>
      <c r="AJ31" s="201"/>
      <c r="AK31" s="201"/>
      <c r="AL31" s="201"/>
      <c r="AM31" s="201"/>
      <c r="AN31" s="201"/>
      <c r="AO31" s="201"/>
      <c r="AP31" s="201"/>
      <c r="AQ31" s="201"/>
      <c r="AR31" s="199" t="s">
        <v>281</v>
      </c>
      <c r="AS31" s="197" t="e">
        <f>61.582*ACOS(SIN(AE29)*SIN(AG29)+COS(AE29)*COS(AG29)*(AE30-AG30))*6076.12</f>
        <v>#VALUE!</v>
      </c>
      <c r="AT31" s="201"/>
      <c r="AU31" s="201"/>
    </row>
    <row r="32" spans="1:47" s="119" customFormat="1" ht="35.1" customHeight="1" thickTop="1" thickBot="1" x14ac:dyDescent="0.3">
      <c r="A32" s="528" t="str">
        <f>IF(Z29=1,"VERIFIED",IF(AA29=1,"RECHECKED",IF(V29=1,"RECHECK",IF(X29=1,"VERIFY",IF(Y29=1,"NEED PMT APP","SANITY CHECK ONLY")))))</f>
        <v>VERIFY</v>
      </c>
      <c r="B32" s="268"/>
      <c r="C32" s="271"/>
      <c r="D32" s="247" t="s">
        <v>192</v>
      </c>
      <c r="E32" s="177" t="s">
        <v>0</v>
      </c>
      <c r="F32" s="181" t="s">
        <v>0</v>
      </c>
      <c r="G32" s="172" t="s">
        <v>0</v>
      </c>
      <c r="H32" s="171" t="s">
        <v>0</v>
      </c>
      <c r="I32" s="181" t="s">
        <v>0</v>
      </c>
      <c r="J32" s="172" t="s">
        <v>0</v>
      </c>
      <c r="K32" s="130" t="str">
        <f>$N$7</f>
        <v xml:space="preserve"> </v>
      </c>
      <c r="L32" s="253" t="str">
        <f>IF(E32=" ","OBS POSN not in use",AU29*6076.12)</f>
        <v>OBS POSN not in use</v>
      </c>
      <c r="M32" s="207">
        <v>2.89</v>
      </c>
      <c r="N32" s="256" t="str">
        <f>IF(W29=1,"Need a Photo","Has a Photo")</f>
        <v>Need a Photo</v>
      </c>
      <c r="O32" s="249" t="s">
        <v>257</v>
      </c>
      <c r="P32" s="254" t="str">
        <f>IF(E32=" ","OBS POSN not in use",(IF(L32&gt;O29,"OFF STA","ON STA")))</f>
        <v>OBS POSN not in use</v>
      </c>
      <c r="Q32" s="296"/>
      <c r="R32" s="297"/>
      <c r="S32" s="297"/>
      <c r="T32" s="297"/>
      <c r="U32" s="525"/>
      <c r="V32" s="526"/>
      <c r="W32" s="526"/>
      <c r="X32" s="526"/>
      <c r="Y32" s="527"/>
      <c r="Z32" s="320"/>
      <c r="AA32" s="321"/>
      <c r="AB32" s="322"/>
      <c r="AC32" s="118"/>
    </row>
    <row r="33" spans="1:47" s="117" customFormat="1" ht="9" customHeight="1" thickTop="1" thickBot="1" x14ac:dyDescent="0.3">
      <c r="A33" s="191"/>
      <c r="B33" s="132" t="s">
        <v>11</v>
      </c>
      <c r="C33" s="133"/>
      <c r="D33" s="134" t="s">
        <v>12</v>
      </c>
      <c r="E33" s="174" t="s">
        <v>246</v>
      </c>
      <c r="F33" s="174" t="s">
        <v>247</v>
      </c>
      <c r="G33" s="166" t="s">
        <v>248</v>
      </c>
      <c r="H33" s="134" t="s">
        <v>246</v>
      </c>
      <c r="I33" s="174" t="s">
        <v>247</v>
      </c>
      <c r="J33" s="166" t="s">
        <v>248</v>
      </c>
      <c r="K33" s="135" t="s">
        <v>13</v>
      </c>
      <c r="L33" s="136" t="s">
        <v>14</v>
      </c>
      <c r="M33" s="136" t="s">
        <v>17</v>
      </c>
      <c r="N33" s="137" t="s">
        <v>15</v>
      </c>
      <c r="O33" s="138" t="s">
        <v>19</v>
      </c>
      <c r="P33" s="224" t="s">
        <v>255</v>
      </c>
      <c r="Q33" s="141" t="s">
        <v>252</v>
      </c>
      <c r="R33" s="142"/>
      <c r="S33" s="143" t="s">
        <v>191</v>
      </c>
      <c r="T33" s="218"/>
      <c r="U33" s="323" t="s">
        <v>284</v>
      </c>
      <c r="V33" s="324"/>
      <c r="W33" s="324"/>
      <c r="X33" s="324"/>
      <c r="Y33" s="325"/>
      <c r="Z33" s="159" t="s">
        <v>238</v>
      </c>
      <c r="AA33" s="160" t="s">
        <v>239</v>
      </c>
      <c r="AB33" s="161" t="s">
        <v>240</v>
      </c>
      <c r="AC33" s="192"/>
      <c r="AD33" s="193"/>
      <c r="AE33" s="194" t="s">
        <v>264</v>
      </c>
      <c r="AF33" s="193"/>
      <c r="AG33" s="194" t="s">
        <v>265</v>
      </c>
      <c r="AH33" s="194"/>
      <c r="AI33" s="194" t="s">
        <v>266</v>
      </c>
      <c r="AJ33" s="193"/>
      <c r="AK33" s="195" t="s">
        <v>276</v>
      </c>
      <c r="AL33" s="193"/>
      <c r="AM33" s="194"/>
      <c r="AN33" s="193"/>
      <c r="AO33" s="195" t="s">
        <v>273</v>
      </c>
      <c r="AP33" s="193"/>
      <c r="AQ33" s="194"/>
      <c r="AR33" s="193"/>
      <c r="AS33" s="194"/>
      <c r="AT33" s="193"/>
      <c r="AU33" s="193"/>
    </row>
    <row r="34" spans="1:47" s="120" customFormat="1" ht="15.95" customHeight="1" thickBot="1" x14ac:dyDescent="0.3">
      <c r="A34" s="124">
        <v>13495</v>
      </c>
      <c r="B34" s="266" t="s">
        <v>300</v>
      </c>
      <c r="C34" s="269" t="s">
        <v>0</v>
      </c>
      <c r="D34" s="246" t="s">
        <v>237</v>
      </c>
      <c r="E34" s="175">
        <v>41</v>
      </c>
      <c r="F34" s="179">
        <v>42</v>
      </c>
      <c r="G34" s="125">
        <v>32.299999999999997</v>
      </c>
      <c r="H34" s="155">
        <v>69</v>
      </c>
      <c r="I34" s="179">
        <v>58</v>
      </c>
      <c r="J34" s="125">
        <v>8.4</v>
      </c>
      <c r="K34" s="298" t="s">
        <v>0</v>
      </c>
      <c r="L34" s="300" t="s">
        <v>0</v>
      </c>
      <c r="M34" s="302">
        <v>7.7</v>
      </c>
      <c r="N34" s="303">
        <f>IF(M34=" "," ",(M34+$L$7-M37))</f>
        <v>7.3</v>
      </c>
      <c r="O34" s="287">
        <v>50</v>
      </c>
      <c r="P34" s="289">
        <v>41541</v>
      </c>
      <c r="Q34" s="534">
        <v>43221</v>
      </c>
      <c r="R34" s="536">
        <v>43405</v>
      </c>
      <c r="S34" s="291" t="s">
        <v>256</v>
      </c>
      <c r="T34" s="292"/>
      <c r="U34" s="219">
        <v>1</v>
      </c>
      <c r="V34" s="147" t="s">
        <v>0</v>
      </c>
      <c r="W34" s="148">
        <v>1</v>
      </c>
      <c r="X34" s="149">
        <v>1</v>
      </c>
      <c r="Y34" s="150" t="s">
        <v>0</v>
      </c>
      <c r="Z34" s="151" t="s">
        <v>0</v>
      </c>
      <c r="AA34" s="147" t="s">
        <v>0</v>
      </c>
      <c r="AB34" s="152" t="s">
        <v>0</v>
      </c>
      <c r="AC34" s="196" t="s">
        <v>237</v>
      </c>
      <c r="AD34" s="199" t="s">
        <v>260</v>
      </c>
      <c r="AE34" s="198">
        <f>E34+F34/60+G34/60/60</f>
        <v>41.708972222222222</v>
      </c>
      <c r="AF34" s="199" t="s">
        <v>261</v>
      </c>
      <c r="AG34" s="198" t="e">
        <f>E37+F37/60+G37/60/60</f>
        <v>#VALUE!</v>
      </c>
      <c r="AH34" s="205" t="s">
        <v>267</v>
      </c>
      <c r="AI34" s="198" t="e">
        <f>AG34-AE34</f>
        <v>#VALUE!</v>
      </c>
      <c r="AJ34" s="199" t="s">
        <v>269</v>
      </c>
      <c r="AK34" s="198" t="e">
        <f>AI35*60*COS((AE34+AG34)/2*PI()/180)</f>
        <v>#VALUE!</v>
      </c>
      <c r="AL34" s="199" t="s">
        <v>271</v>
      </c>
      <c r="AM34" s="198" t="e">
        <f>AK34*6076.12</f>
        <v>#VALUE!</v>
      </c>
      <c r="AN34" s="199" t="s">
        <v>274</v>
      </c>
      <c r="AO34" s="198">
        <f>AE34*PI()/180</f>
        <v>0.72795889290063376</v>
      </c>
      <c r="AP34" s="199" t="s">
        <v>277</v>
      </c>
      <c r="AQ34" s="198" t="e">
        <f>AG34 *PI()/180</f>
        <v>#VALUE!</v>
      </c>
      <c r="AR34" s="199" t="s">
        <v>279</v>
      </c>
      <c r="AS34" s="198" t="e">
        <f>1*ATAN2(COS(AO34)*SIN(AQ34)-SIN(AO34)*COS(AQ34)*COS(AQ35-AO35),SIN(AQ35-AO35)*COS(AQ34))</f>
        <v>#VALUE!</v>
      </c>
      <c r="AT34" s="200" t="s">
        <v>282</v>
      </c>
      <c r="AU34" s="206" t="e">
        <f>SQRT(AK35*AK35+AK34*AK34)</f>
        <v>#VALUE!</v>
      </c>
    </row>
    <row r="35" spans="1:47" s="120" customFormat="1" ht="15.95" customHeight="1" thickTop="1" thickBot="1" x14ac:dyDescent="0.3">
      <c r="A35" s="164">
        <v>200100789249</v>
      </c>
      <c r="B35" s="267"/>
      <c r="C35" s="270"/>
      <c r="D35" s="246" t="s">
        <v>242</v>
      </c>
      <c r="E35" s="176">
        <f t="shared" ref="E35:J35" si="5">E34</f>
        <v>41</v>
      </c>
      <c r="F35" s="180">
        <f t="shared" si="5"/>
        <v>42</v>
      </c>
      <c r="G35" s="169">
        <f t="shared" si="5"/>
        <v>32.299999999999997</v>
      </c>
      <c r="H35" s="154">
        <f t="shared" si="5"/>
        <v>69</v>
      </c>
      <c r="I35" s="180">
        <f t="shared" si="5"/>
        <v>58</v>
      </c>
      <c r="J35" s="170">
        <f t="shared" si="5"/>
        <v>8.4</v>
      </c>
      <c r="K35" s="299"/>
      <c r="L35" s="301"/>
      <c r="M35" s="302"/>
      <c r="N35" s="304"/>
      <c r="O35" s="288"/>
      <c r="P35" s="290"/>
      <c r="Q35" s="293" t="s">
        <v>326</v>
      </c>
      <c r="R35" s="294"/>
      <c r="S35" s="294"/>
      <c r="T35" s="294"/>
      <c r="U35" s="519" t="s">
        <v>324</v>
      </c>
      <c r="V35" s="520"/>
      <c r="W35" s="520"/>
      <c r="X35" s="520"/>
      <c r="Y35" s="521"/>
      <c r="Z35" s="314" t="s">
        <v>294</v>
      </c>
      <c r="AA35" s="315"/>
      <c r="AB35" s="316"/>
      <c r="AC35" s="196" t="s">
        <v>192</v>
      </c>
      <c r="AD35" s="199" t="s">
        <v>262</v>
      </c>
      <c r="AE35" s="198">
        <f>H34+I34/60+J34/60/60</f>
        <v>69.969000000000008</v>
      </c>
      <c r="AF35" s="199" t="s">
        <v>263</v>
      </c>
      <c r="AG35" s="198" t="e">
        <f>H37+I37/60+J37/60/60</f>
        <v>#VALUE!</v>
      </c>
      <c r="AH35" s="205" t="s">
        <v>268</v>
      </c>
      <c r="AI35" s="198" t="e">
        <f>AE35-AG35</f>
        <v>#VALUE!</v>
      </c>
      <c r="AJ35" s="199" t="s">
        <v>270</v>
      </c>
      <c r="AK35" s="198" t="e">
        <f>AI34*60</f>
        <v>#VALUE!</v>
      </c>
      <c r="AL35" s="199" t="s">
        <v>272</v>
      </c>
      <c r="AM35" s="198" t="e">
        <f>AK35*6076.12</f>
        <v>#VALUE!</v>
      </c>
      <c r="AN35" s="199" t="s">
        <v>275</v>
      </c>
      <c r="AO35" s="198">
        <f>AE35*PI()/180</f>
        <v>1.2211894243279124</v>
      </c>
      <c r="AP35" s="199" t="s">
        <v>278</v>
      </c>
      <c r="AQ35" s="198" t="e">
        <f>AG35*PI()/180</f>
        <v>#VALUE!</v>
      </c>
      <c r="AR35" s="199" t="s">
        <v>280</v>
      </c>
      <c r="AS35" s="197" t="e">
        <f>IF(360+AS34/(2*PI())*360&gt;360,AS34/(PI())*360,360+AS34/(2*PI())*360)</f>
        <v>#VALUE!</v>
      </c>
      <c r="AT35" s="201"/>
      <c r="AU35" s="201"/>
    </row>
    <row r="36" spans="1:47" s="120" customFormat="1" ht="15.95" customHeight="1" thickBot="1" x14ac:dyDescent="0.3">
      <c r="A36" s="537">
        <v>6</v>
      </c>
      <c r="B36" s="267"/>
      <c r="C36" s="270"/>
      <c r="D36" s="246" t="s">
        <v>243</v>
      </c>
      <c r="E36" s="260" t="s">
        <v>258</v>
      </c>
      <c r="F36" s="261"/>
      <c r="G36" s="261"/>
      <c r="H36" s="261"/>
      <c r="I36" s="261"/>
      <c r="J36" s="262"/>
      <c r="K36" s="126" t="s">
        <v>16</v>
      </c>
      <c r="L36" s="213" t="s">
        <v>283</v>
      </c>
      <c r="M36" s="127" t="s">
        <v>250</v>
      </c>
      <c r="N36" s="128" t="s">
        <v>4</v>
      </c>
      <c r="O36" s="129" t="s">
        <v>18</v>
      </c>
      <c r="P36" s="225" t="s">
        <v>188</v>
      </c>
      <c r="Q36" s="295"/>
      <c r="R36" s="294"/>
      <c r="S36" s="294"/>
      <c r="T36" s="294"/>
      <c r="U36" s="522"/>
      <c r="V36" s="523"/>
      <c r="W36" s="523"/>
      <c r="X36" s="523"/>
      <c r="Y36" s="524"/>
      <c r="Z36" s="317"/>
      <c r="AA36" s="318"/>
      <c r="AB36" s="319"/>
      <c r="AC36" s="202"/>
      <c r="AD36" s="201"/>
      <c r="AE36" s="201"/>
      <c r="AF36" s="201"/>
      <c r="AG36" s="201"/>
      <c r="AH36" s="201"/>
      <c r="AI36" s="201"/>
      <c r="AJ36" s="201"/>
      <c r="AK36" s="201"/>
      <c r="AL36" s="201"/>
      <c r="AM36" s="201"/>
      <c r="AN36" s="201"/>
      <c r="AO36" s="201"/>
      <c r="AP36" s="201"/>
      <c r="AQ36" s="201"/>
      <c r="AR36" s="199" t="s">
        <v>281</v>
      </c>
      <c r="AS36" s="197" t="e">
        <f>61.582*ACOS(SIN(AE34)*SIN(AG34)+COS(AE34)*COS(AG34)*(AE35-AG35))*6076.12</f>
        <v>#VALUE!</v>
      </c>
      <c r="AT36" s="201"/>
      <c r="AU36" s="201"/>
    </row>
    <row r="37" spans="1:47" s="119" customFormat="1" ht="35.1" customHeight="1" thickTop="1" thickBot="1" x14ac:dyDescent="0.3">
      <c r="A37" s="528" t="str">
        <f>IF(Z34=1,"VERIFIED",IF(AA34=1,"RECHECKED",IF(V34=1,"RECHECK",IF(X34=1,"VERIFY",IF(Y34=1,"NEED PMT APP","SANITY CHECK ONLY")))))</f>
        <v>VERIFY</v>
      </c>
      <c r="B37" s="268"/>
      <c r="C37" s="271"/>
      <c r="D37" s="247" t="s">
        <v>192</v>
      </c>
      <c r="E37" s="177" t="s">
        <v>0</v>
      </c>
      <c r="F37" s="181" t="s">
        <v>0</v>
      </c>
      <c r="G37" s="172" t="s">
        <v>0</v>
      </c>
      <c r="H37" s="171" t="s">
        <v>0</v>
      </c>
      <c r="I37" s="181" t="s">
        <v>0</v>
      </c>
      <c r="J37" s="172" t="s">
        <v>0</v>
      </c>
      <c r="K37" s="130" t="str">
        <f>$N$7</f>
        <v xml:space="preserve"> </v>
      </c>
      <c r="L37" s="253" t="str">
        <f>IF(E37=" ","OBS POSN not in use",AU34*6076.12)</f>
        <v>OBS POSN not in use</v>
      </c>
      <c r="M37" s="207">
        <v>0.4</v>
      </c>
      <c r="N37" s="256" t="str">
        <f>IF(W34=1,"Need a Photo","Has a Photo")</f>
        <v>Need a Photo</v>
      </c>
      <c r="O37" s="249" t="s">
        <v>257</v>
      </c>
      <c r="P37" s="254" t="str">
        <f>IF(E37=" ","OBS POSN not in use",(IF(L37&gt;O34,"OFF STA","ON STA")))</f>
        <v>OBS POSN not in use</v>
      </c>
      <c r="Q37" s="296"/>
      <c r="R37" s="297"/>
      <c r="S37" s="297"/>
      <c r="T37" s="297"/>
      <c r="U37" s="525"/>
      <c r="V37" s="526"/>
      <c r="W37" s="526"/>
      <c r="X37" s="526"/>
      <c r="Y37" s="527"/>
      <c r="Z37" s="320"/>
      <c r="AA37" s="321"/>
      <c r="AB37" s="322"/>
      <c r="AC37" s="118"/>
    </row>
    <row r="38" spans="1:47" s="117" customFormat="1" ht="9" customHeight="1" thickTop="1" thickBot="1" x14ac:dyDescent="0.3">
      <c r="A38" s="248" t="s">
        <v>0</v>
      </c>
      <c r="B38" s="132" t="s">
        <v>11</v>
      </c>
      <c r="C38" s="133"/>
      <c r="D38" s="134" t="s">
        <v>12</v>
      </c>
      <c r="E38" s="174" t="s">
        <v>246</v>
      </c>
      <c r="F38" s="174" t="s">
        <v>247</v>
      </c>
      <c r="G38" s="166" t="s">
        <v>248</v>
      </c>
      <c r="H38" s="134" t="s">
        <v>246</v>
      </c>
      <c r="I38" s="174" t="s">
        <v>247</v>
      </c>
      <c r="J38" s="166" t="s">
        <v>248</v>
      </c>
      <c r="K38" s="135" t="s">
        <v>13</v>
      </c>
      <c r="L38" s="136" t="s">
        <v>14</v>
      </c>
      <c r="M38" s="136" t="s">
        <v>17</v>
      </c>
      <c r="N38" s="137" t="s">
        <v>15</v>
      </c>
      <c r="O38" s="138" t="s">
        <v>19</v>
      </c>
      <c r="P38" s="224" t="s">
        <v>255</v>
      </c>
      <c r="Q38" s="141" t="s">
        <v>252</v>
      </c>
      <c r="R38" s="142"/>
      <c r="S38" s="143" t="s">
        <v>191</v>
      </c>
      <c r="T38" s="218"/>
      <c r="U38" s="323" t="s">
        <v>284</v>
      </c>
      <c r="V38" s="324"/>
      <c r="W38" s="324"/>
      <c r="X38" s="324"/>
      <c r="Y38" s="325"/>
      <c r="Z38" s="159" t="s">
        <v>238</v>
      </c>
      <c r="AA38" s="160" t="s">
        <v>239</v>
      </c>
      <c r="AB38" s="161" t="s">
        <v>240</v>
      </c>
      <c r="AC38" s="192"/>
      <c r="AD38" s="193"/>
      <c r="AE38" s="194" t="s">
        <v>264</v>
      </c>
      <c r="AF38" s="193"/>
      <c r="AG38" s="194" t="s">
        <v>265</v>
      </c>
      <c r="AH38" s="194"/>
      <c r="AI38" s="194" t="s">
        <v>266</v>
      </c>
      <c r="AJ38" s="193"/>
      <c r="AK38" s="195" t="s">
        <v>276</v>
      </c>
      <c r="AL38" s="193"/>
      <c r="AM38" s="194"/>
      <c r="AN38" s="193"/>
      <c r="AO38" s="195" t="s">
        <v>273</v>
      </c>
      <c r="AP38" s="193"/>
      <c r="AQ38" s="194"/>
      <c r="AR38" s="193"/>
      <c r="AS38" s="194"/>
      <c r="AT38" s="193"/>
      <c r="AU38" s="193"/>
    </row>
    <row r="39" spans="1:47" s="120" customFormat="1" ht="15.95" customHeight="1" thickBot="1" x14ac:dyDescent="0.3">
      <c r="A39" s="124">
        <v>13395</v>
      </c>
      <c r="B39" s="266" t="s">
        <v>301</v>
      </c>
      <c r="C39" s="269" t="s">
        <v>0</v>
      </c>
      <c r="D39" s="246" t="s">
        <v>237</v>
      </c>
      <c r="E39" s="175">
        <v>41</v>
      </c>
      <c r="F39" s="179">
        <v>42</v>
      </c>
      <c r="G39" s="125">
        <v>28.5</v>
      </c>
      <c r="H39" s="155">
        <v>69</v>
      </c>
      <c r="I39" s="179">
        <v>58</v>
      </c>
      <c r="J39" s="125">
        <v>10.1</v>
      </c>
      <c r="K39" s="298" t="s">
        <v>0</v>
      </c>
      <c r="L39" s="300" t="s">
        <v>0</v>
      </c>
      <c r="M39" s="302">
        <v>9.6</v>
      </c>
      <c r="N39" s="303">
        <f>IF(M39=" "," ",(M39+$L$7-M42))</f>
        <v>9.1999999999999993</v>
      </c>
      <c r="O39" s="287">
        <v>50</v>
      </c>
      <c r="P39" s="289">
        <v>41541</v>
      </c>
      <c r="Q39" s="534">
        <v>43221</v>
      </c>
      <c r="R39" s="536">
        <v>43405</v>
      </c>
      <c r="S39" s="291" t="s">
        <v>293</v>
      </c>
      <c r="T39" s="292"/>
      <c r="U39" s="219">
        <v>1</v>
      </c>
      <c r="V39" s="147" t="s">
        <v>0</v>
      </c>
      <c r="W39" s="148">
        <v>1</v>
      </c>
      <c r="X39" s="149">
        <v>1</v>
      </c>
      <c r="Y39" s="150" t="s">
        <v>0</v>
      </c>
      <c r="Z39" s="151" t="s">
        <v>0</v>
      </c>
      <c r="AA39" s="147" t="s">
        <v>0</v>
      </c>
      <c r="AB39" s="152" t="s">
        <v>0</v>
      </c>
      <c r="AC39" s="196" t="s">
        <v>237</v>
      </c>
      <c r="AD39" s="199" t="s">
        <v>260</v>
      </c>
      <c r="AE39" s="198">
        <f>E39+F39/60+G39/60/60</f>
        <v>41.707916666666669</v>
      </c>
      <c r="AF39" s="199" t="s">
        <v>261</v>
      </c>
      <c r="AG39" s="198" t="e">
        <f>E42+F42/60+G42/60/60</f>
        <v>#VALUE!</v>
      </c>
      <c r="AH39" s="205" t="s">
        <v>267</v>
      </c>
      <c r="AI39" s="198" t="e">
        <f>AG39-AE39</f>
        <v>#VALUE!</v>
      </c>
      <c r="AJ39" s="199" t="s">
        <v>269</v>
      </c>
      <c r="AK39" s="198" t="e">
        <f>AI40*60*COS((AE39+AG39)/2*PI()/180)</f>
        <v>#VALUE!</v>
      </c>
      <c r="AL39" s="199" t="s">
        <v>271</v>
      </c>
      <c r="AM39" s="198" t="e">
        <f>AK39*6076.12</f>
        <v>#VALUE!</v>
      </c>
      <c r="AN39" s="199" t="s">
        <v>274</v>
      </c>
      <c r="AO39" s="198">
        <f>AE39*PI()/180</f>
        <v>0.72794046998075157</v>
      </c>
      <c r="AP39" s="199" t="s">
        <v>277</v>
      </c>
      <c r="AQ39" s="198" t="e">
        <f>AG39 *PI()/180</f>
        <v>#VALUE!</v>
      </c>
      <c r="AR39" s="199" t="s">
        <v>279</v>
      </c>
      <c r="AS39" s="198" t="e">
        <f>1*ATAN2(COS(AO39)*SIN(AQ39)-SIN(AO39)*COS(AQ39)*COS(AQ40-AO40),SIN(AQ40-AO40)*COS(AQ39))</f>
        <v>#VALUE!</v>
      </c>
      <c r="AT39" s="200" t="s">
        <v>282</v>
      </c>
      <c r="AU39" s="206" t="e">
        <f>SQRT(AK40*AK40+AK39*AK39)</f>
        <v>#VALUE!</v>
      </c>
    </row>
    <row r="40" spans="1:47" s="120" customFormat="1" ht="15.95" customHeight="1" thickTop="1" thickBot="1" x14ac:dyDescent="0.3">
      <c r="A40" s="164">
        <v>200100219305</v>
      </c>
      <c r="B40" s="267"/>
      <c r="C40" s="270"/>
      <c r="D40" s="246" t="s">
        <v>242</v>
      </c>
      <c r="E40" s="176">
        <f t="shared" ref="E40:J40" si="6">E39</f>
        <v>41</v>
      </c>
      <c r="F40" s="180">
        <f t="shared" si="6"/>
        <v>42</v>
      </c>
      <c r="G40" s="169">
        <f t="shared" si="6"/>
        <v>28.5</v>
      </c>
      <c r="H40" s="154">
        <f t="shared" si="6"/>
        <v>69</v>
      </c>
      <c r="I40" s="180">
        <f t="shared" si="6"/>
        <v>58</v>
      </c>
      <c r="J40" s="170">
        <f t="shared" si="6"/>
        <v>10.1</v>
      </c>
      <c r="K40" s="299"/>
      <c r="L40" s="301"/>
      <c r="M40" s="302"/>
      <c r="N40" s="304"/>
      <c r="O40" s="288"/>
      <c r="P40" s="290"/>
      <c r="Q40" s="293" t="s">
        <v>327</v>
      </c>
      <c r="R40" s="294"/>
      <c r="S40" s="294"/>
      <c r="T40" s="294"/>
      <c r="U40" s="519" t="s">
        <v>324</v>
      </c>
      <c r="V40" s="520"/>
      <c r="W40" s="520"/>
      <c r="X40" s="520"/>
      <c r="Y40" s="521"/>
      <c r="Z40" s="314" t="s">
        <v>294</v>
      </c>
      <c r="AA40" s="315"/>
      <c r="AB40" s="316"/>
      <c r="AC40" s="196" t="s">
        <v>192</v>
      </c>
      <c r="AD40" s="199" t="s">
        <v>262</v>
      </c>
      <c r="AE40" s="198">
        <f>H39+I39/60+J39/60/60</f>
        <v>69.969472222222223</v>
      </c>
      <c r="AF40" s="199" t="s">
        <v>263</v>
      </c>
      <c r="AG40" s="198" t="e">
        <f>H42+I42/60+J42/60/60</f>
        <v>#VALUE!</v>
      </c>
      <c r="AH40" s="205" t="s">
        <v>268</v>
      </c>
      <c r="AI40" s="198" t="e">
        <f>AE40-AG40</f>
        <v>#VALUE!</v>
      </c>
      <c r="AJ40" s="199" t="s">
        <v>270</v>
      </c>
      <c r="AK40" s="198" t="e">
        <f>AI39*60</f>
        <v>#VALUE!</v>
      </c>
      <c r="AL40" s="199" t="s">
        <v>272</v>
      </c>
      <c r="AM40" s="198" t="e">
        <f>AK40*6076.12</f>
        <v>#VALUE!</v>
      </c>
      <c r="AN40" s="199" t="s">
        <v>275</v>
      </c>
      <c r="AO40" s="198">
        <f>AE40*PI()/180</f>
        <v>1.2211976661604913</v>
      </c>
      <c r="AP40" s="199" t="s">
        <v>278</v>
      </c>
      <c r="AQ40" s="198" t="e">
        <f>AG40*PI()/180</f>
        <v>#VALUE!</v>
      </c>
      <c r="AR40" s="199" t="s">
        <v>280</v>
      </c>
      <c r="AS40" s="197" t="e">
        <f>IF(360+AS39/(2*PI())*360&gt;360,AS39/(PI())*360,360+AS39/(2*PI())*360)</f>
        <v>#VALUE!</v>
      </c>
      <c r="AT40" s="201"/>
      <c r="AU40" s="201"/>
    </row>
    <row r="41" spans="1:47" s="120" customFormat="1" ht="15.95" customHeight="1" thickBot="1" x14ac:dyDescent="0.3">
      <c r="A41" s="537">
        <v>7</v>
      </c>
      <c r="B41" s="267"/>
      <c r="C41" s="270"/>
      <c r="D41" s="246" t="s">
        <v>243</v>
      </c>
      <c r="E41" s="260" t="s">
        <v>258</v>
      </c>
      <c r="F41" s="261"/>
      <c r="G41" s="261"/>
      <c r="H41" s="261"/>
      <c r="I41" s="261"/>
      <c r="J41" s="262"/>
      <c r="K41" s="126" t="s">
        <v>16</v>
      </c>
      <c r="L41" s="213" t="s">
        <v>283</v>
      </c>
      <c r="M41" s="127" t="s">
        <v>250</v>
      </c>
      <c r="N41" s="128" t="s">
        <v>4</v>
      </c>
      <c r="O41" s="129" t="s">
        <v>18</v>
      </c>
      <c r="P41" s="225" t="s">
        <v>188</v>
      </c>
      <c r="Q41" s="295"/>
      <c r="R41" s="294"/>
      <c r="S41" s="294"/>
      <c r="T41" s="294"/>
      <c r="U41" s="522"/>
      <c r="V41" s="523"/>
      <c r="W41" s="523"/>
      <c r="X41" s="523"/>
      <c r="Y41" s="524"/>
      <c r="Z41" s="317"/>
      <c r="AA41" s="318"/>
      <c r="AB41" s="319"/>
      <c r="AC41" s="202"/>
      <c r="AD41" s="201"/>
      <c r="AE41" s="201"/>
      <c r="AF41" s="201"/>
      <c r="AG41" s="201"/>
      <c r="AH41" s="201"/>
      <c r="AI41" s="201"/>
      <c r="AJ41" s="201"/>
      <c r="AK41" s="201"/>
      <c r="AL41" s="201"/>
      <c r="AM41" s="201"/>
      <c r="AN41" s="201"/>
      <c r="AO41" s="201"/>
      <c r="AP41" s="201"/>
      <c r="AQ41" s="201"/>
      <c r="AR41" s="199" t="s">
        <v>281</v>
      </c>
      <c r="AS41" s="197" t="e">
        <f>61.582*ACOS(SIN(AE39)*SIN(AG39)+COS(AE39)*COS(AG39)*(AE40-AG40))*6076.12</f>
        <v>#VALUE!</v>
      </c>
      <c r="AT41" s="201"/>
      <c r="AU41" s="201"/>
    </row>
    <row r="42" spans="1:47" s="119" customFormat="1" ht="35.1" customHeight="1" thickTop="1" thickBot="1" x14ac:dyDescent="0.3">
      <c r="A42" s="528" t="str">
        <f>IF(Z39=1,"VERIFIED",IF(AA39=1,"RECHECKED",IF(V39=1,"RECHECK",IF(X39=1,"VERIFY",IF(Y39=1,"NEED PMT APP","SANITY CHECK ONLY")))))</f>
        <v>VERIFY</v>
      </c>
      <c r="B42" s="268"/>
      <c r="C42" s="271"/>
      <c r="D42" s="247" t="s">
        <v>192</v>
      </c>
      <c r="E42" s="177" t="s">
        <v>0</v>
      </c>
      <c r="F42" s="181" t="s">
        <v>0</v>
      </c>
      <c r="G42" s="172" t="s">
        <v>0</v>
      </c>
      <c r="H42" s="171" t="s">
        <v>0</v>
      </c>
      <c r="I42" s="181" t="s">
        <v>0</v>
      </c>
      <c r="J42" s="172" t="s">
        <v>0</v>
      </c>
      <c r="K42" s="130" t="str">
        <f>$N$7</f>
        <v xml:space="preserve"> </v>
      </c>
      <c r="L42" s="253" t="str">
        <f>IF(E42=" ","OBS POSN not in use",AU39*6076.12)</f>
        <v>OBS POSN not in use</v>
      </c>
      <c r="M42" s="207">
        <v>0.4</v>
      </c>
      <c r="N42" s="256" t="str">
        <f>IF(W39=1,"Need a Photo","Has a Photo")</f>
        <v>Need a Photo</v>
      </c>
      <c r="O42" s="249" t="s">
        <v>257</v>
      </c>
      <c r="P42" s="254" t="str">
        <f>IF(E42=" ","OBS POSN not in use",(IF(L42&gt;O39,"OFF STA","ON STA")))</f>
        <v>OBS POSN not in use</v>
      </c>
      <c r="Q42" s="296"/>
      <c r="R42" s="297"/>
      <c r="S42" s="297"/>
      <c r="T42" s="297"/>
      <c r="U42" s="525"/>
      <c r="V42" s="526"/>
      <c r="W42" s="526"/>
      <c r="X42" s="526"/>
      <c r="Y42" s="527"/>
      <c r="Z42" s="320"/>
      <c r="AA42" s="321"/>
      <c r="AB42" s="322"/>
      <c r="AC42" s="118"/>
    </row>
    <row r="43" spans="1:47" s="117" customFormat="1" ht="9" customHeight="1" thickTop="1" thickBot="1" x14ac:dyDescent="0.3">
      <c r="A43" s="248" t="s">
        <v>0</v>
      </c>
      <c r="B43" s="132" t="s">
        <v>11</v>
      </c>
      <c r="C43" s="133"/>
      <c r="D43" s="134" t="s">
        <v>12</v>
      </c>
      <c r="E43" s="174" t="s">
        <v>246</v>
      </c>
      <c r="F43" s="174" t="s">
        <v>247</v>
      </c>
      <c r="G43" s="166" t="s">
        <v>248</v>
      </c>
      <c r="H43" s="134" t="s">
        <v>246</v>
      </c>
      <c r="I43" s="174" t="s">
        <v>247</v>
      </c>
      <c r="J43" s="166" t="s">
        <v>248</v>
      </c>
      <c r="K43" s="135" t="s">
        <v>13</v>
      </c>
      <c r="L43" s="136" t="s">
        <v>14</v>
      </c>
      <c r="M43" s="136" t="s">
        <v>17</v>
      </c>
      <c r="N43" s="137" t="s">
        <v>15</v>
      </c>
      <c r="O43" s="138" t="s">
        <v>19</v>
      </c>
      <c r="P43" s="224" t="s">
        <v>255</v>
      </c>
      <c r="Q43" s="141" t="s">
        <v>252</v>
      </c>
      <c r="R43" s="142"/>
      <c r="S43" s="143" t="s">
        <v>191</v>
      </c>
      <c r="T43" s="218"/>
      <c r="U43" s="323" t="s">
        <v>284</v>
      </c>
      <c r="V43" s="324"/>
      <c r="W43" s="324"/>
      <c r="X43" s="324"/>
      <c r="Y43" s="325"/>
      <c r="Z43" s="144" t="s">
        <v>238</v>
      </c>
      <c r="AA43" s="145" t="s">
        <v>239</v>
      </c>
      <c r="AB43" s="146" t="s">
        <v>240</v>
      </c>
      <c r="AC43" s="192"/>
      <c r="AD43" s="193"/>
      <c r="AE43" s="194" t="s">
        <v>264</v>
      </c>
      <c r="AF43" s="193"/>
      <c r="AG43" s="194" t="s">
        <v>265</v>
      </c>
      <c r="AH43" s="194"/>
      <c r="AI43" s="194" t="s">
        <v>266</v>
      </c>
      <c r="AJ43" s="193"/>
      <c r="AK43" s="195" t="s">
        <v>276</v>
      </c>
      <c r="AL43" s="193"/>
      <c r="AM43" s="194"/>
      <c r="AN43" s="193"/>
      <c r="AO43" s="195" t="s">
        <v>273</v>
      </c>
      <c r="AP43" s="193"/>
      <c r="AQ43" s="194"/>
      <c r="AR43" s="193"/>
      <c r="AS43" s="194"/>
      <c r="AT43" s="193"/>
      <c r="AU43" s="193"/>
    </row>
    <row r="44" spans="1:47" s="120" customFormat="1" ht="15.95" customHeight="1" thickBot="1" x14ac:dyDescent="0.3">
      <c r="A44" s="124">
        <v>13501</v>
      </c>
      <c r="B44" s="266" t="s">
        <v>302</v>
      </c>
      <c r="C44" s="269" t="s">
        <v>0</v>
      </c>
      <c r="D44" s="246" t="s">
        <v>237</v>
      </c>
      <c r="E44" s="175">
        <v>41</v>
      </c>
      <c r="F44" s="179">
        <v>42</v>
      </c>
      <c r="G44" s="125">
        <v>24.4</v>
      </c>
      <c r="H44" s="155">
        <v>69</v>
      </c>
      <c r="I44" s="179">
        <v>58</v>
      </c>
      <c r="J44" s="125">
        <v>15.3</v>
      </c>
      <c r="K44" s="298" t="s">
        <v>0</v>
      </c>
      <c r="L44" s="300" t="s">
        <v>0</v>
      </c>
      <c r="M44" s="302">
        <v>14.8</v>
      </c>
      <c r="N44" s="303">
        <f>IF(M44=" "," ",(M44+$L$7-M47))</f>
        <v>14.4</v>
      </c>
      <c r="O44" s="287">
        <v>50</v>
      </c>
      <c r="P44" s="289">
        <v>41541</v>
      </c>
      <c r="Q44" s="534">
        <v>43221</v>
      </c>
      <c r="R44" s="536">
        <v>43405</v>
      </c>
      <c r="S44" s="291" t="s">
        <v>256</v>
      </c>
      <c r="T44" s="292"/>
      <c r="U44" s="219">
        <v>1</v>
      </c>
      <c r="V44" s="147" t="s">
        <v>0</v>
      </c>
      <c r="W44" s="148">
        <v>1</v>
      </c>
      <c r="X44" s="149">
        <v>1</v>
      </c>
      <c r="Y44" s="150" t="s">
        <v>0</v>
      </c>
      <c r="Z44" s="151" t="s">
        <v>0</v>
      </c>
      <c r="AA44" s="147" t="s">
        <v>0</v>
      </c>
      <c r="AB44" s="152" t="s">
        <v>0</v>
      </c>
      <c r="AC44" s="196" t="s">
        <v>237</v>
      </c>
      <c r="AD44" s="199" t="s">
        <v>260</v>
      </c>
      <c r="AE44" s="198">
        <f>E44+F44/60+G44/60/60</f>
        <v>41.706777777777781</v>
      </c>
      <c r="AF44" s="199" t="s">
        <v>261</v>
      </c>
      <c r="AG44" s="198" t="e">
        <f>E47+F47/60+G47/60/60</f>
        <v>#VALUE!</v>
      </c>
      <c r="AH44" s="205" t="s">
        <v>267</v>
      </c>
      <c r="AI44" s="198" t="e">
        <f>AG44-AE44</f>
        <v>#VALUE!</v>
      </c>
      <c r="AJ44" s="199" t="s">
        <v>269</v>
      </c>
      <c r="AK44" s="198" t="e">
        <f>AI45*60*COS((AE44+AG44)/2*PI()/180)</f>
        <v>#VALUE!</v>
      </c>
      <c r="AL44" s="199" t="s">
        <v>271</v>
      </c>
      <c r="AM44" s="198" t="e">
        <f>AK44*6076.12</f>
        <v>#VALUE!</v>
      </c>
      <c r="AN44" s="199" t="s">
        <v>274</v>
      </c>
      <c r="AO44" s="198">
        <f>AE44*PI()/180</f>
        <v>0.72792059261982622</v>
      </c>
      <c r="AP44" s="199" t="s">
        <v>277</v>
      </c>
      <c r="AQ44" s="198" t="e">
        <f>AG44 *PI()/180</f>
        <v>#VALUE!</v>
      </c>
      <c r="AR44" s="199" t="s">
        <v>279</v>
      </c>
      <c r="AS44" s="198" t="e">
        <f>1*ATAN2(COS(AO44)*SIN(AQ44)-SIN(AO44)*COS(AQ44)*COS(AQ45-AO45),SIN(AQ45-AO45)*COS(AQ44))</f>
        <v>#VALUE!</v>
      </c>
      <c r="AT44" s="200" t="s">
        <v>282</v>
      </c>
      <c r="AU44" s="206" t="e">
        <f>SQRT(AK45*AK45+AK44*AK44)</f>
        <v>#VALUE!</v>
      </c>
    </row>
    <row r="45" spans="1:47" s="120" customFormat="1" ht="15.95" customHeight="1" thickTop="1" thickBot="1" x14ac:dyDescent="0.3">
      <c r="A45" s="164">
        <v>200100218082</v>
      </c>
      <c r="B45" s="267"/>
      <c r="C45" s="270"/>
      <c r="D45" s="246" t="s">
        <v>242</v>
      </c>
      <c r="E45" s="176">
        <f t="shared" ref="E45:J45" si="7">E44</f>
        <v>41</v>
      </c>
      <c r="F45" s="180">
        <f t="shared" si="7"/>
        <v>42</v>
      </c>
      <c r="G45" s="169">
        <f t="shared" si="7"/>
        <v>24.4</v>
      </c>
      <c r="H45" s="154">
        <f t="shared" si="7"/>
        <v>69</v>
      </c>
      <c r="I45" s="180">
        <f t="shared" si="7"/>
        <v>58</v>
      </c>
      <c r="J45" s="170">
        <f t="shared" si="7"/>
        <v>15.3</v>
      </c>
      <c r="K45" s="299"/>
      <c r="L45" s="301"/>
      <c r="M45" s="302"/>
      <c r="N45" s="304"/>
      <c r="O45" s="288"/>
      <c r="P45" s="290"/>
      <c r="Q45" s="293" t="s">
        <v>326</v>
      </c>
      <c r="R45" s="294"/>
      <c r="S45" s="294"/>
      <c r="T45" s="294"/>
      <c r="U45" s="519" t="s">
        <v>324</v>
      </c>
      <c r="V45" s="520"/>
      <c r="W45" s="520"/>
      <c r="X45" s="520"/>
      <c r="Y45" s="521"/>
      <c r="Z45" s="314" t="s">
        <v>294</v>
      </c>
      <c r="AA45" s="315"/>
      <c r="AB45" s="316"/>
      <c r="AC45" s="196" t="s">
        <v>192</v>
      </c>
      <c r="AD45" s="199" t="s">
        <v>262</v>
      </c>
      <c r="AE45" s="198">
        <f>H44+I44/60+J44/60/60</f>
        <v>69.970916666666668</v>
      </c>
      <c r="AF45" s="199" t="s">
        <v>263</v>
      </c>
      <c r="AG45" s="198" t="e">
        <f>H47+I47/60+J47/60/60</f>
        <v>#VALUE!</v>
      </c>
      <c r="AH45" s="205" t="s">
        <v>268</v>
      </c>
      <c r="AI45" s="198" t="e">
        <f>AE45-AG45</f>
        <v>#VALUE!</v>
      </c>
      <c r="AJ45" s="199" t="s">
        <v>270</v>
      </c>
      <c r="AK45" s="198" t="e">
        <f>AI44*60</f>
        <v>#VALUE!</v>
      </c>
      <c r="AL45" s="199" t="s">
        <v>272</v>
      </c>
      <c r="AM45" s="198" t="e">
        <f>AK45*6076.12</f>
        <v>#VALUE!</v>
      </c>
      <c r="AN45" s="199" t="s">
        <v>275</v>
      </c>
      <c r="AO45" s="198">
        <f>AE45*PI()/180</f>
        <v>1.2212228764719091</v>
      </c>
      <c r="AP45" s="199" t="s">
        <v>278</v>
      </c>
      <c r="AQ45" s="198" t="e">
        <f>AG45*PI()/180</f>
        <v>#VALUE!</v>
      </c>
      <c r="AR45" s="199" t="s">
        <v>280</v>
      </c>
      <c r="AS45" s="197" t="e">
        <f>IF(360+AS44/(2*PI())*360&gt;360,AS44/(PI())*360,360+AS44/(2*PI())*360)</f>
        <v>#VALUE!</v>
      </c>
      <c r="AT45" s="201"/>
      <c r="AU45" s="201"/>
    </row>
    <row r="46" spans="1:47" s="120" customFormat="1" ht="15.95" customHeight="1" thickBot="1" x14ac:dyDescent="0.3">
      <c r="A46" s="537">
        <v>8</v>
      </c>
      <c r="B46" s="267"/>
      <c r="C46" s="270"/>
      <c r="D46" s="246" t="s">
        <v>243</v>
      </c>
      <c r="E46" s="260" t="s">
        <v>258</v>
      </c>
      <c r="F46" s="261"/>
      <c r="G46" s="261"/>
      <c r="H46" s="261"/>
      <c r="I46" s="261"/>
      <c r="J46" s="262"/>
      <c r="K46" s="126" t="s">
        <v>16</v>
      </c>
      <c r="L46" s="213" t="s">
        <v>283</v>
      </c>
      <c r="M46" s="127" t="s">
        <v>250</v>
      </c>
      <c r="N46" s="128" t="s">
        <v>4</v>
      </c>
      <c r="O46" s="129" t="s">
        <v>18</v>
      </c>
      <c r="P46" s="225" t="s">
        <v>188</v>
      </c>
      <c r="Q46" s="295"/>
      <c r="R46" s="294"/>
      <c r="S46" s="294"/>
      <c r="T46" s="294"/>
      <c r="U46" s="522"/>
      <c r="V46" s="523"/>
      <c r="W46" s="523"/>
      <c r="X46" s="523"/>
      <c r="Y46" s="524"/>
      <c r="Z46" s="317"/>
      <c r="AA46" s="318"/>
      <c r="AB46" s="319"/>
      <c r="AC46" s="202"/>
      <c r="AD46" s="201"/>
      <c r="AE46" s="201"/>
      <c r="AF46" s="201"/>
      <c r="AG46" s="201"/>
      <c r="AH46" s="201"/>
      <c r="AI46" s="201"/>
      <c r="AJ46" s="201"/>
      <c r="AK46" s="201"/>
      <c r="AL46" s="201"/>
      <c r="AM46" s="201"/>
      <c r="AN46" s="201"/>
      <c r="AO46" s="201"/>
      <c r="AP46" s="201"/>
      <c r="AQ46" s="201"/>
      <c r="AR46" s="199" t="s">
        <v>281</v>
      </c>
      <c r="AS46" s="197" t="e">
        <f>61.582*ACOS(SIN(AE44)*SIN(AG44)+COS(AE44)*COS(AG44)*(AE45-AG45))*6076.12</f>
        <v>#VALUE!</v>
      </c>
      <c r="AT46" s="201"/>
      <c r="AU46" s="201"/>
    </row>
    <row r="47" spans="1:47" s="119" customFormat="1" ht="35.1" customHeight="1" thickTop="1" thickBot="1" x14ac:dyDescent="0.3">
      <c r="A47" s="528" t="str">
        <f>IF(Z44=1,"VERIFIED",IF(AA44=1,"RECHECKED",IF(V44=1,"RECHECK",IF(X44=1,"VERIFY",IF(Y44=1,"NEED PMT APP","SANITY CHECK ONLY")))))</f>
        <v>VERIFY</v>
      </c>
      <c r="B47" s="268"/>
      <c r="C47" s="271"/>
      <c r="D47" s="247" t="s">
        <v>192</v>
      </c>
      <c r="E47" s="177" t="s">
        <v>0</v>
      </c>
      <c r="F47" s="181" t="s">
        <v>0</v>
      </c>
      <c r="G47" s="172" t="s">
        <v>0</v>
      </c>
      <c r="H47" s="171" t="s">
        <v>0</v>
      </c>
      <c r="I47" s="181" t="s">
        <v>0</v>
      </c>
      <c r="J47" s="172" t="s">
        <v>0</v>
      </c>
      <c r="K47" s="130" t="str">
        <f>$N$7</f>
        <v xml:space="preserve"> </v>
      </c>
      <c r="L47" s="253" t="str">
        <f>IF(E47=" ","OBS POSN not in use",AU44*6076.12)</f>
        <v>OBS POSN not in use</v>
      </c>
      <c r="M47" s="207">
        <v>0.4</v>
      </c>
      <c r="N47" s="256" t="str">
        <f>IF(W44=1,"Need a Photo","Has a Photo")</f>
        <v>Need a Photo</v>
      </c>
      <c r="O47" s="249" t="s">
        <v>257</v>
      </c>
      <c r="P47" s="254" t="str">
        <f>IF(E47=" ","OBS POSN not in use",(IF(L47&gt;O44,"OFF STA","ON STA")))</f>
        <v>OBS POSN not in use</v>
      </c>
      <c r="Q47" s="296"/>
      <c r="R47" s="297"/>
      <c r="S47" s="297"/>
      <c r="T47" s="297"/>
      <c r="U47" s="525"/>
      <c r="V47" s="526"/>
      <c r="W47" s="526"/>
      <c r="X47" s="526"/>
      <c r="Y47" s="527"/>
      <c r="Z47" s="320"/>
      <c r="AA47" s="321"/>
      <c r="AB47" s="322"/>
      <c r="AC47" s="118"/>
    </row>
    <row r="48" spans="1:47" s="117" customFormat="1" ht="9" customHeight="1" thickTop="1" thickBot="1" x14ac:dyDescent="0.3">
      <c r="A48" s="191"/>
      <c r="B48" s="132" t="s">
        <v>11</v>
      </c>
      <c r="C48" s="133"/>
      <c r="D48" s="134" t="s">
        <v>12</v>
      </c>
      <c r="E48" s="174" t="s">
        <v>246</v>
      </c>
      <c r="F48" s="174" t="s">
        <v>247</v>
      </c>
      <c r="G48" s="166" t="s">
        <v>248</v>
      </c>
      <c r="H48" s="134" t="s">
        <v>246</v>
      </c>
      <c r="I48" s="174" t="s">
        <v>247</v>
      </c>
      <c r="J48" s="166" t="s">
        <v>248</v>
      </c>
      <c r="K48" s="135" t="s">
        <v>13</v>
      </c>
      <c r="L48" s="136" t="s">
        <v>14</v>
      </c>
      <c r="M48" s="136" t="s">
        <v>17</v>
      </c>
      <c r="N48" s="227" t="s">
        <v>15</v>
      </c>
      <c r="O48" s="228" t="s">
        <v>19</v>
      </c>
      <c r="P48" s="229" t="s">
        <v>255</v>
      </c>
      <c r="Q48" s="141" t="s">
        <v>252</v>
      </c>
      <c r="R48" s="142"/>
      <c r="S48" s="143" t="s">
        <v>191</v>
      </c>
      <c r="T48" s="218"/>
      <c r="U48" s="323" t="s">
        <v>284</v>
      </c>
      <c r="V48" s="324"/>
      <c r="W48" s="324"/>
      <c r="X48" s="324"/>
      <c r="Y48" s="325"/>
      <c r="Z48" s="144" t="s">
        <v>238</v>
      </c>
      <c r="AA48" s="145" t="s">
        <v>239</v>
      </c>
      <c r="AB48" s="146" t="s">
        <v>240</v>
      </c>
      <c r="AC48" s="192"/>
      <c r="AD48" s="193"/>
      <c r="AE48" s="194" t="s">
        <v>264</v>
      </c>
      <c r="AF48" s="193"/>
      <c r="AG48" s="194" t="s">
        <v>265</v>
      </c>
      <c r="AH48" s="194"/>
      <c r="AI48" s="194" t="s">
        <v>266</v>
      </c>
      <c r="AJ48" s="193"/>
      <c r="AK48" s="195" t="s">
        <v>276</v>
      </c>
      <c r="AL48" s="193"/>
      <c r="AM48" s="194"/>
      <c r="AN48" s="193"/>
      <c r="AO48" s="195" t="s">
        <v>273</v>
      </c>
      <c r="AP48" s="193"/>
      <c r="AQ48" s="194"/>
      <c r="AR48" s="193"/>
      <c r="AS48" s="194"/>
      <c r="AT48" s="193"/>
      <c r="AU48" s="193"/>
    </row>
    <row r="49" spans="1:47" s="120" customFormat="1" ht="15.95" customHeight="1" thickBot="1" x14ac:dyDescent="0.3">
      <c r="A49" s="124">
        <v>0</v>
      </c>
      <c r="B49" s="266" t="s">
        <v>303</v>
      </c>
      <c r="C49" s="269" t="s">
        <v>0</v>
      </c>
      <c r="D49" s="246" t="s">
        <v>237</v>
      </c>
      <c r="E49" s="175">
        <v>41</v>
      </c>
      <c r="F49" s="179">
        <v>42</v>
      </c>
      <c r="G49" s="125">
        <v>25.2</v>
      </c>
      <c r="H49" s="155">
        <v>69</v>
      </c>
      <c r="I49" s="179">
        <v>58</v>
      </c>
      <c r="J49" s="125">
        <v>21.72</v>
      </c>
      <c r="K49" s="298" t="s">
        <v>0</v>
      </c>
      <c r="L49" s="300" t="s">
        <v>0</v>
      </c>
      <c r="M49" s="302">
        <v>15.8</v>
      </c>
      <c r="N49" s="303">
        <f>IF(M49=" "," ",(M49+$L$7-M52))</f>
        <v>15.4</v>
      </c>
      <c r="O49" s="287">
        <v>500</v>
      </c>
      <c r="P49" s="289">
        <v>41541</v>
      </c>
      <c r="Q49" s="534">
        <v>43221</v>
      </c>
      <c r="R49" s="536">
        <v>43405</v>
      </c>
      <c r="S49" s="291" t="s">
        <v>304</v>
      </c>
      <c r="T49" s="292"/>
      <c r="U49" s="219">
        <v>1</v>
      </c>
      <c r="V49" s="147" t="s">
        <v>0</v>
      </c>
      <c r="W49" s="148">
        <v>1</v>
      </c>
      <c r="X49" s="149">
        <v>1</v>
      </c>
      <c r="Y49" s="150" t="s">
        <v>0</v>
      </c>
      <c r="Z49" s="151" t="s">
        <v>0</v>
      </c>
      <c r="AA49" s="147" t="s">
        <v>0</v>
      </c>
      <c r="AB49" s="152" t="s">
        <v>0</v>
      </c>
      <c r="AC49" s="196" t="s">
        <v>237</v>
      </c>
      <c r="AD49" s="199" t="s">
        <v>260</v>
      </c>
      <c r="AE49" s="198">
        <f>E49+F49/60+G49/60/60</f>
        <v>41.707000000000001</v>
      </c>
      <c r="AF49" s="199" t="s">
        <v>261</v>
      </c>
      <c r="AG49" s="198" t="e">
        <f>E52+F52/60+G52/60/60</f>
        <v>#VALUE!</v>
      </c>
      <c r="AH49" s="205" t="s">
        <v>267</v>
      </c>
      <c r="AI49" s="198" t="e">
        <f>AG49-AE49</f>
        <v>#VALUE!</v>
      </c>
      <c r="AJ49" s="199" t="s">
        <v>269</v>
      </c>
      <c r="AK49" s="198" t="e">
        <f>AI50*60*COS((AE49+AG49)/2*PI()/180)</f>
        <v>#VALUE!</v>
      </c>
      <c r="AL49" s="199" t="s">
        <v>271</v>
      </c>
      <c r="AM49" s="198" t="e">
        <f>AK49*6076.12</f>
        <v>#VALUE!</v>
      </c>
      <c r="AN49" s="199" t="s">
        <v>274</v>
      </c>
      <c r="AO49" s="198">
        <f>AE49*PI()/180</f>
        <v>0.72792447112927505</v>
      </c>
      <c r="AP49" s="199" t="s">
        <v>277</v>
      </c>
      <c r="AQ49" s="198" t="e">
        <f>AG49 *PI()/180</f>
        <v>#VALUE!</v>
      </c>
      <c r="AR49" s="199" t="s">
        <v>279</v>
      </c>
      <c r="AS49" s="198" t="e">
        <f>1*ATAN2(COS(AO49)*SIN(AQ49)-SIN(AO49)*COS(AQ49)*COS(AQ50-AO50),SIN(AQ50-AO50)*COS(AQ49))</f>
        <v>#VALUE!</v>
      </c>
      <c r="AT49" s="200" t="s">
        <v>282</v>
      </c>
      <c r="AU49" s="206" t="e">
        <f>SQRT(AK50*AK50+AK49*AK49)</f>
        <v>#VALUE!</v>
      </c>
    </row>
    <row r="50" spans="1:47" s="120" customFormat="1" ht="15.95" customHeight="1" thickTop="1" thickBot="1" x14ac:dyDescent="0.3">
      <c r="A50" s="164">
        <v>100116977927</v>
      </c>
      <c r="B50" s="267"/>
      <c r="C50" s="270"/>
      <c r="D50" s="246" t="s">
        <v>242</v>
      </c>
      <c r="E50" s="263" t="s">
        <v>259</v>
      </c>
      <c r="F50" s="264"/>
      <c r="G50" s="264"/>
      <c r="H50" s="264"/>
      <c r="I50" s="264"/>
      <c r="J50" s="265"/>
      <c r="K50" s="299"/>
      <c r="L50" s="301"/>
      <c r="M50" s="302"/>
      <c r="N50" s="304"/>
      <c r="O50" s="288"/>
      <c r="P50" s="290"/>
      <c r="Q50" s="293" t="s">
        <v>326</v>
      </c>
      <c r="R50" s="294"/>
      <c r="S50" s="294"/>
      <c r="T50" s="294"/>
      <c r="U50" s="519" t="s">
        <v>324</v>
      </c>
      <c r="V50" s="520"/>
      <c r="W50" s="520"/>
      <c r="X50" s="520"/>
      <c r="Y50" s="521"/>
      <c r="Z50" s="314" t="s">
        <v>294</v>
      </c>
      <c r="AA50" s="315"/>
      <c r="AB50" s="316"/>
      <c r="AC50" s="196" t="s">
        <v>192</v>
      </c>
      <c r="AD50" s="199" t="s">
        <v>262</v>
      </c>
      <c r="AE50" s="198">
        <f>H49+I49/60+J49/60/60</f>
        <v>69.972700000000003</v>
      </c>
      <c r="AF50" s="199" t="s">
        <v>263</v>
      </c>
      <c r="AG50" s="198" t="e">
        <f>H52+I52/60+J52/60/60</f>
        <v>#VALUE!</v>
      </c>
      <c r="AH50" s="205" t="s">
        <v>268</v>
      </c>
      <c r="AI50" s="198" t="e">
        <f>AE50-AG50</f>
        <v>#VALUE!</v>
      </c>
      <c r="AJ50" s="199" t="s">
        <v>270</v>
      </c>
      <c r="AK50" s="198" t="e">
        <f>AI49*60</f>
        <v>#VALUE!</v>
      </c>
      <c r="AL50" s="199" t="s">
        <v>272</v>
      </c>
      <c r="AM50" s="198" t="e">
        <f>AK50*6076.12</f>
        <v>#VALUE!</v>
      </c>
      <c r="AN50" s="199" t="s">
        <v>275</v>
      </c>
      <c r="AO50" s="198">
        <f>AE50*PI()/180</f>
        <v>1.2212540015102362</v>
      </c>
      <c r="AP50" s="199" t="s">
        <v>278</v>
      </c>
      <c r="AQ50" s="198" t="e">
        <f>AG50*PI()/180</f>
        <v>#VALUE!</v>
      </c>
      <c r="AR50" s="199" t="s">
        <v>280</v>
      </c>
      <c r="AS50" s="197" t="e">
        <f>IF(360+AS49/(2*PI())*360&gt;360,AS49/(PI())*360,360+AS49/(2*PI())*360)</f>
        <v>#VALUE!</v>
      </c>
      <c r="AT50" s="201"/>
      <c r="AU50" s="201"/>
    </row>
    <row r="51" spans="1:47" s="120" customFormat="1" ht="15.95" customHeight="1" thickBot="1" x14ac:dyDescent="0.3">
      <c r="A51" s="537">
        <v>9</v>
      </c>
      <c r="B51" s="267"/>
      <c r="C51" s="270"/>
      <c r="D51" s="246" t="s">
        <v>243</v>
      </c>
      <c r="E51" s="260" t="s">
        <v>258</v>
      </c>
      <c r="F51" s="261"/>
      <c r="G51" s="261"/>
      <c r="H51" s="261"/>
      <c r="I51" s="261"/>
      <c r="J51" s="262"/>
      <c r="K51" s="126" t="s">
        <v>16</v>
      </c>
      <c r="L51" s="213" t="s">
        <v>283</v>
      </c>
      <c r="M51" s="127" t="s">
        <v>250</v>
      </c>
      <c r="N51" s="128" t="s">
        <v>4</v>
      </c>
      <c r="O51" s="129" t="s">
        <v>18</v>
      </c>
      <c r="P51" s="225" t="s">
        <v>188</v>
      </c>
      <c r="Q51" s="295"/>
      <c r="R51" s="294"/>
      <c r="S51" s="294"/>
      <c r="T51" s="294"/>
      <c r="U51" s="522"/>
      <c r="V51" s="523"/>
      <c r="W51" s="523"/>
      <c r="X51" s="523"/>
      <c r="Y51" s="524"/>
      <c r="Z51" s="317"/>
      <c r="AA51" s="318"/>
      <c r="AB51" s="319"/>
      <c r="AC51" s="202"/>
      <c r="AD51" s="201"/>
      <c r="AE51" s="201"/>
      <c r="AF51" s="201"/>
      <c r="AG51" s="201"/>
      <c r="AH51" s="201"/>
      <c r="AI51" s="201"/>
      <c r="AJ51" s="201"/>
      <c r="AK51" s="201"/>
      <c r="AL51" s="201"/>
      <c r="AM51" s="201"/>
      <c r="AN51" s="201"/>
      <c r="AO51" s="201"/>
      <c r="AP51" s="201"/>
      <c r="AQ51" s="201"/>
      <c r="AR51" s="199" t="s">
        <v>281</v>
      </c>
      <c r="AS51" s="197" t="e">
        <f>61.582*ACOS(SIN(AE49)*SIN(AG49)+COS(AE49)*COS(AG49)*(AE50-AG50))*6076.12</f>
        <v>#VALUE!</v>
      </c>
      <c r="AT51" s="201"/>
      <c r="AU51" s="201"/>
    </row>
    <row r="52" spans="1:47" s="119" customFormat="1" ht="35.1" customHeight="1" thickTop="1" thickBot="1" x14ac:dyDescent="0.3">
      <c r="A52" s="528" t="str">
        <f>IF(Z49=1,"VERIFIED",IF(AA49=1,"RECHECKED",IF(V49=1,"RECHECK",IF(X49=1,"VERIFY",IF(Y49=1,"NEED PMT APP","SANITY CHECK ONLY")))))</f>
        <v>VERIFY</v>
      </c>
      <c r="B52" s="268"/>
      <c r="C52" s="271"/>
      <c r="D52" s="247" t="s">
        <v>192</v>
      </c>
      <c r="E52" s="177" t="s">
        <v>0</v>
      </c>
      <c r="F52" s="181" t="s">
        <v>0</v>
      </c>
      <c r="G52" s="172" t="s">
        <v>0</v>
      </c>
      <c r="H52" s="171" t="s">
        <v>0</v>
      </c>
      <c r="I52" s="181" t="s">
        <v>0</v>
      </c>
      <c r="J52" s="172" t="s">
        <v>0</v>
      </c>
      <c r="K52" s="130" t="str">
        <f>$N$7</f>
        <v xml:space="preserve"> </v>
      </c>
      <c r="L52" s="253" t="str">
        <f>IF(E52=" ","OBS POSN not in use",AU49*6076.12)</f>
        <v>OBS POSN not in use</v>
      </c>
      <c r="M52" s="207">
        <v>0.4</v>
      </c>
      <c r="N52" s="256" t="str">
        <f>IF(W49=1,"Need a Photo","Has a Photo")</f>
        <v>Need a Photo</v>
      </c>
      <c r="O52" s="249" t="s">
        <v>257</v>
      </c>
      <c r="P52" s="254" t="str">
        <f>IF(E52=" ","OBS POSN not in use",(IF(L52&gt;O49,"OFF STA","ON STA")))</f>
        <v>OBS POSN not in use</v>
      </c>
      <c r="Q52" s="296"/>
      <c r="R52" s="297"/>
      <c r="S52" s="297"/>
      <c r="T52" s="297"/>
      <c r="U52" s="525"/>
      <c r="V52" s="526"/>
      <c r="W52" s="526"/>
      <c r="X52" s="526"/>
      <c r="Y52" s="527"/>
      <c r="Z52" s="320"/>
      <c r="AA52" s="321"/>
      <c r="AB52" s="322"/>
      <c r="AC52" s="118"/>
    </row>
    <row r="53" spans="1:47" s="117" customFormat="1" ht="9" customHeight="1" thickTop="1" thickBot="1" x14ac:dyDescent="0.3">
      <c r="A53" s="191"/>
      <c r="B53" s="132" t="s">
        <v>11</v>
      </c>
      <c r="C53" s="133"/>
      <c r="D53" s="134" t="s">
        <v>12</v>
      </c>
      <c r="E53" s="174" t="s">
        <v>246</v>
      </c>
      <c r="F53" s="174" t="s">
        <v>247</v>
      </c>
      <c r="G53" s="166" t="s">
        <v>248</v>
      </c>
      <c r="H53" s="134" t="s">
        <v>246</v>
      </c>
      <c r="I53" s="174" t="s">
        <v>247</v>
      </c>
      <c r="J53" s="166" t="s">
        <v>248</v>
      </c>
      <c r="K53" s="135" t="s">
        <v>13</v>
      </c>
      <c r="L53" s="136" t="s">
        <v>14</v>
      </c>
      <c r="M53" s="136" t="s">
        <v>17</v>
      </c>
      <c r="N53" s="137" t="s">
        <v>15</v>
      </c>
      <c r="O53" s="138" t="s">
        <v>19</v>
      </c>
      <c r="P53" s="224" t="s">
        <v>255</v>
      </c>
      <c r="Q53" s="141" t="s">
        <v>252</v>
      </c>
      <c r="R53" s="142"/>
      <c r="S53" s="143" t="s">
        <v>191</v>
      </c>
      <c r="T53" s="218"/>
      <c r="U53" s="323" t="s">
        <v>284</v>
      </c>
      <c r="V53" s="324"/>
      <c r="W53" s="324"/>
      <c r="X53" s="324"/>
      <c r="Y53" s="325"/>
      <c r="Z53" s="144" t="s">
        <v>238</v>
      </c>
      <c r="AA53" s="145" t="s">
        <v>239</v>
      </c>
      <c r="AB53" s="146" t="s">
        <v>240</v>
      </c>
      <c r="AC53" s="192"/>
      <c r="AD53" s="193"/>
      <c r="AE53" s="194" t="s">
        <v>264</v>
      </c>
      <c r="AF53" s="193"/>
      <c r="AG53" s="194" t="s">
        <v>265</v>
      </c>
      <c r="AH53" s="194"/>
      <c r="AI53" s="194" t="s">
        <v>266</v>
      </c>
      <c r="AJ53" s="193"/>
      <c r="AK53" s="195" t="s">
        <v>276</v>
      </c>
      <c r="AL53" s="193"/>
      <c r="AM53" s="194"/>
      <c r="AN53" s="193"/>
      <c r="AO53" s="195" t="s">
        <v>273</v>
      </c>
      <c r="AP53" s="193"/>
      <c r="AQ53" s="194"/>
      <c r="AR53" s="193"/>
      <c r="AS53" s="194"/>
      <c r="AT53" s="193"/>
      <c r="AU53" s="193"/>
    </row>
    <row r="54" spans="1:47" s="120" customFormat="1" ht="15.95" customHeight="1" thickBot="1" x14ac:dyDescent="0.3">
      <c r="A54" s="124">
        <v>13505</v>
      </c>
      <c r="B54" s="266" t="s">
        <v>305</v>
      </c>
      <c r="C54" s="269" t="s">
        <v>0</v>
      </c>
      <c r="D54" s="246" t="s">
        <v>237</v>
      </c>
      <c r="E54" s="175">
        <v>41</v>
      </c>
      <c r="F54" s="179">
        <v>42</v>
      </c>
      <c r="G54" s="125">
        <v>24.5</v>
      </c>
      <c r="H54" s="155">
        <v>69</v>
      </c>
      <c r="I54" s="179">
        <v>58</v>
      </c>
      <c r="J54" s="125">
        <v>21.7</v>
      </c>
      <c r="K54" s="298" t="s">
        <v>0</v>
      </c>
      <c r="L54" s="300" t="s">
        <v>0</v>
      </c>
      <c r="M54" s="302">
        <v>8.3000000000000007</v>
      </c>
      <c r="N54" s="303">
        <f>IF(M54=" "," ",(M54+$L$7-M57))</f>
        <v>4.5000000000000009</v>
      </c>
      <c r="O54" s="287">
        <v>50</v>
      </c>
      <c r="P54" s="289">
        <v>42908</v>
      </c>
      <c r="Q54" s="534">
        <v>43221</v>
      </c>
      <c r="R54" s="535">
        <v>43405</v>
      </c>
      <c r="S54" s="291" t="s">
        <v>293</v>
      </c>
      <c r="T54" s="292"/>
      <c r="U54" s="219">
        <v>1</v>
      </c>
      <c r="V54" s="147" t="s">
        <v>0</v>
      </c>
      <c r="W54" s="148">
        <v>1</v>
      </c>
      <c r="X54" s="149" t="s">
        <v>0</v>
      </c>
      <c r="Y54" s="150" t="s">
        <v>0</v>
      </c>
      <c r="Z54" s="151" t="s">
        <v>0</v>
      </c>
      <c r="AA54" s="147" t="s">
        <v>0</v>
      </c>
      <c r="AB54" s="152" t="s">
        <v>0</v>
      </c>
      <c r="AC54" s="196" t="s">
        <v>237</v>
      </c>
      <c r="AD54" s="199" t="s">
        <v>260</v>
      </c>
      <c r="AE54" s="198">
        <f>E54+F54/60+G54/60/60</f>
        <v>41.706805555555562</v>
      </c>
      <c r="AF54" s="199" t="s">
        <v>261</v>
      </c>
      <c r="AG54" s="198" t="e">
        <f>E57+F57/60+G57/60/60</f>
        <v>#VALUE!</v>
      </c>
      <c r="AH54" s="205" t="s">
        <v>267</v>
      </c>
      <c r="AI54" s="198" t="e">
        <f>AG54-AE54</f>
        <v>#VALUE!</v>
      </c>
      <c r="AJ54" s="199" t="s">
        <v>269</v>
      </c>
      <c r="AK54" s="198" t="e">
        <f>AI55*60*COS((AE54+AG54)/2*PI()/180)</f>
        <v>#VALUE!</v>
      </c>
      <c r="AL54" s="199" t="s">
        <v>271</v>
      </c>
      <c r="AM54" s="198" t="e">
        <f>AK54*6076.12</f>
        <v>#VALUE!</v>
      </c>
      <c r="AN54" s="199" t="s">
        <v>274</v>
      </c>
      <c r="AO54" s="198">
        <f>AE54*PI()/180</f>
        <v>0.72792107743350731</v>
      </c>
      <c r="AP54" s="199" t="s">
        <v>277</v>
      </c>
      <c r="AQ54" s="198" t="e">
        <f>AG54 *PI()/180</f>
        <v>#VALUE!</v>
      </c>
      <c r="AR54" s="199" t="s">
        <v>279</v>
      </c>
      <c r="AS54" s="198" t="e">
        <f>1*ATAN2(COS(AO54)*SIN(AQ54)-SIN(AO54)*COS(AQ54)*COS(AQ55-AO55),SIN(AQ55-AO55)*COS(AQ54))</f>
        <v>#VALUE!</v>
      </c>
      <c r="AT54" s="200" t="s">
        <v>282</v>
      </c>
      <c r="AU54" s="206" t="e">
        <f>SQRT(AK55*AK55+AK54*AK54)</f>
        <v>#VALUE!</v>
      </c>
    </row>
    <row r="55" spans="1:47" s="120" customFormat="1" ht="15.95" customHeight="1" thickTop="1" thickBot="1" x14ac:dyDescent="0.3">
      <c r="A55" s="164">
        <v>200100219306</v>
      </c>
      <c r="B55" s="267"/>
      <c r="C55" s="270"/>
      <c r="D55" s="246" t="s">
        <v>242</v>
      </c>
      <c r="E55" s="176">
        <f t="shared" ref="E55:J55" si="8">E54</f>
        <v>41</v>
      </c>
      <c r="F55" s="180">
        <f t="shared" si="8"/>
        <v>42</v>
      </c>
      <c r="G55" s="169">
        <f t="shared" si="8"/>
        <v>24.5</v>
      </c>
      <c r="H55" s="154">
        <f t="shared" si="8"/>
        <v>69</v>
      </c>
      <c r="I55" s="180">
        <f t="shared" si="8"/>
        <v>58</v>
      </c>
      <c r="J55" s="170">
        <f t="shared" si="8"/>
        <v>21.7</v>
      </c>
      <c r="K55" s="299"/>
      <c r="L55" s="301"/>
      <c r="M55" s="302"/>
      <c r="N55" s="304"/>
      <c r="O55" s="288"/>
      <c r="P55" s="290"/>
      <c r="Q55" s="293" t="s">
        <v>306</v>
      </c>
      <c r="R55" s="326"/>
      <c r="S55" s="326"/>
      <c r="T55" s="326"/>
      <c r="U55" s="305" t="s">
        <v>325</v>
      </c>
      <c r="V55" s="306"/>
      <c r="W55" s="306"/>
      <c r="X55" s="306"/>
      <c r="Y55" s="307"/>
      <c r="Z55" s="314" t="s">
        <v>294</v>
      </c>
      <c r="AA55" s="315"/>
      <c r="AB55" s="316"/>
      <c r="AC55" s="196" t="s">
        <v>192</v>
      </c>
      <c r="AD55" s="199" t="s">
        <v>262</v>
      </c>
      <c r="AE55" s="198">
        <f>H54+I54/60+J54/60/60</f>
        <v>69.972694444444443</v>
      </c>
      <c r="AF55" s="199" t="s">
        <v>263</v>
      </c>
      <c r="AG55" s="198" t="e">
        <f>H57+I57/60+J57/60/60</f>
        <v>#VALUE!</v>
      </c>
      <c r="AH55" s="205" t="s">
        <v>268</v>
      </c>
      <c r="AI55" s="198" t="e">
        <f>AE55-AG55</f>
        <v>#VALUE!</v>
      </c>
      <c r="AJ55" s="199" t="s">
        <v>270</v>
      </c>
      <c r="AK55" s="198" t="e">
        <f>AI54*60</f>
        <v>#VALUE!</v>
      </c>
      <c r="AL55" s="199" t="s">
        <v>272</v>
      </c>
      <c r="AM55" s="198" t="e">
        <f>AK55*6076.12</f>
        <v>#VALUE!</v>
      </c>
      <c r="AN55" s="199" t="s">
        <v>275</v>
      </c>
      <c r="AO55" s="198">
        <f>AE55*PI()/180</f>
        <v>1.2212539045474999</v>
      </c>
      <c r="AP55" s="199" t="s">
        <v>278</v>
      </c>
      <c r="AQ55" s="198" t="e">
        <f>AG55*PI()/180</f>
        <v>#VALUE!</v>
      </c>
      <c r="AR55" s="199" t="s">
        <v>280</v>
      </c>
      <c r="AS55" s="197" t="e">
        <f>IF(360+AS54/(2*PI())*360&gt;360,AS54/(PI())*360,360+AS54/(2*PI())*360)</f>
        <v>#VALUE!</v>
      </c>
      <c r="AT55" s="201"/>
      <c r="AU55" s="201"/>
    </row>
    <row r="56" spans="1:47" s="120" customFormat="1" ht="15.95" customHeight="1" thickBot="1" x14ac:dyDescent="0.3">
      <c r="A56" s="537">
        <v>10</v>
      </c>
      <c r="B56" s="267"/>
      <c r="C56" s="270"/>
      <c r="D56" s="246" t="s">
        <v>243</v>
      </c>
      <c r="E56" s="260" t="s">
        <v>258</v>
      </c>
      <c r="F56" s="261"/>
      <c r="G56" s="261"/>
      <c r="H56" s="261"/>
      <c r="I56" s="261"/>
      <c r="J56" s="262"/>
      <c r="K56" s="126" t="s">
        <v>16</v>
      </c>
      <c r="L56" s="213" t="s">
        <v>283</v>
      </c>
      <c r="M56" s="127" t="s">
        <v>250</v>
      </c>
      <c r="N56" s="128" t="s">
        <v>4</v>
      </c>
      <c r="O56" s="129" t="s">
        <v>18</v>
      </c>
      <c r="P56" s="225" t="s">
        <v>188</v>
      </c>
      <c r="Q56" s="327"/>
      <c r="R56" s="326"/>
      <c r="S56" s="326"/>
      <c r="T56" s="326"/>
      <c r="U56" s="308"/>
      <c r="V56" s="309"/>
      <c r="W56" s="309"/>
      <c r="X56" s="309"/>
      <c r="Y56" s="310"/>
      <c r="Z56" s="317"/>
      <c r="AA56" s="318"/>
      <c r="AB56" s="319"/>
      <c r="AC56" s="202"/>
      <c r="AD56" s="201"/>
      <c r="AE56" s="201"/>
      <c r="AF56" s="201"/>
      <c r="AG56" s="201"/>
      <c r="AH56" s="201"/>
      <c r="AI56" s="201"/>
      <c r="AJ56" s="201"/>
      <c r="AK56" s="201"/>
      <c r="AL56" s="201"/>
      <c r="AM56" s="201"/>
      <c r="AN56" s="201"/>
      <c r="AO56" s="201"/>
      <c r="AP56" s="201"/>
      <c r="AQ56" s="201"/>
      <c r="AR56" s="199" t="s">
        <v>281</v>
      </c>
      <c r="AS56" s="197" t="e">
        <f>61.582*ACOS(SIN(AE54)*SIN(AG54)+COS(AE54)*COS(AG54)*(AE55-AG55))*6076.12</f>
        <v>#VALUE!</v>
      </c>
      <c r="AT56" s="201"/>
      <c r="AU56" s="201"/>
    </row>
    <row r="57" spans="1:47" s="119" customFormat="1" ht="35.1" customHeight="1" thickTop="1" thickBot="1" x14ac:dyDescent="0.3">
      <c r="A57" s="251" t="str">
        <f>IF(Z54=1,"VERIFIED",IF(AA54=1,"RECHECKED",IF(V54=1,"RECHECK",IF(X54=1,"VERIFY",IF(Y54=1,"NEED PMT APP","SANITY CHECK ONLY")))))</f>
        <v>SANITY CHECK ONLY</v>
      </c>
      <c r="B57" s="268"/>
      <c r="C57" s="271"/>
      <c r="D57" s="247" t="s">
        <v>192</v>
      </c>
      <c r="E57" s="177" t="s">
        <v>0</v>
      </c>
      <c r="F57" s="181" t="s">
        <v>0</v>
      </c>
      <c r="G57" s="172" t="s">
        <v>0</v>
      </c>
      <c r="H57" s="171" t="s">
        <v>0</v>
      </c>
      <c r="I57" s="181" t="s">
        <v>0</v>
      </c>
      <c r="J57" s="172" t="s">
        <v>0</v>
      </c>
      <c r="K57" s="130" t="str">
        <f>$N$7</f>
        <v xml:space="preserve"> </v>
      </c>
      <c r="L57" s="253" t="str">
        <f>IF(E57=" ","OBS POSN not in use",AU54*6076.12)</f>
        <v>OBS POSN not in use</v>
      </c>
      <c r="M57" s="207">
        <v>3.8</v>
      </c>
      <c r="N57" s="256" t="str">
        <f>IF(W54=1,"Need a Photo","Has a Photo")</f>
        <v>Need a Photo</v>
      </c>
      <c r="O57" s="249" t="s">
        <v>257</v>
      </c>
      <c r="P57" s="254" t="str">
        <f>IF(E57=" ","OBS POSN not in use",(IF(L57&gt;O54,"OFF STA","ON STA")))</f>
        <v>OBS POSN not in use</v>
      </c>
      <c r="Q57" s="328"/>
      <c r="R57" s="329"/>
      <c r="S57" s="329"/>
      <c r="T57" s="329"/>
      <c r="U57" s="311"/>
      <c r="V57" s="312"/>
      <c r="W57" s="312"/>
      <c r="X57" s="312"/>
      <c r="Y57" s="313"/>
      <c r="Z57" s="320"/>
      <c r="AA57" s="321"/>
      <c r="AB57" s="322"/>
      <c r="AC57" s="118"/>
      <c r="AD57" s="212"/>
      <c r="AE57" s="212"/>
      <c r="AF57" s="212"/>
      <c r="AG57" s="212"/>
      <c r="AH57" s="212"/>
      <c r="AI57" s="212"/>
      <c r="AJ57" s="212"/>
      <c r="AK57" s="212"/>
      <c r="AL57" s="212"/>
      <c r="AM57" s="212"/>
      <c r="AN57" s="212"/>
      <c r="AO57" s="212"/>
      <c r="AP57" s="212"/>
      <c r="AQ57" s="212"/>
      <c r="AR57" s="212"/>
      <c r="AS57" s="212"/>
      <c r="AT57" s="212"/>
      <c r="AU57" s="212"/>
    </row>
    <row r="58" spans="1:47" s="117" customFormat="1" ht="9" customHeight="1" thickTop="1" thickBot="1" x14ac:dyDescent="0.3">
      <c r="A58" s="191"/>
      <c r="B58" s="132" t="s">
        <v>11</v>
      </c>
      <c r="C58" s="133"/>
      <c r="D58" s="134" t="s">
        <v>12</v>
      </c>
      <c r="E58" s="174" t="s">
        <v>246</v>
      </c>
      <c r="F58" s="174" t="s">
        <v>247</v>
      </c>
      <c r="G58" s="166" t="s">
        <v>248</v>
      </c>
      <c r="H58" s="134" t="s">
        <v>246</v>
      </c>
      <c r="I58" s="174" t="s">
        <v>247</v>
      </c>
      <c r="J58" s="166" t="s">
        <v>248</v>
      </c>
      <c r="K58" s="135" t="s">
        <v>13</v>
      </c>
      <c r="L58" s="136" t="s">
        <v>14</v>
      </c>
      <c r="M58" s="136" t="s">
        <v>17</v>
      </c>
      <c r="N58" s="137" t="s">
        <v>15</v>
      </c>
      <c r="O58" s="138" t="s">
        <v>19</v>
      </c>
      <c r="P58" s="224" t="s">
        <v>255</v>
      </c>
      <c r="Q58" s="141" t="s">
        <v>252</v>
      </c>
      <c r="R58" s="142"/>
      <c r="S58" s="143" t="s">
        <v>191</v>
      </c>
      <c r="T58" s="218"/>
      <c r="U58" s="323" t="s">
        <v>284</v>
      </c>
      <c r="V58" s="324"/>
      <c r="W58" s="324"/>
      <c r="X58" s="324"/>
      <c r="Y58" s="325"/>
      <c r="Z58" s="159" t="s">
        <v>238</v>
      </c>
      <c r="AA58" s="160" t="s">
        <v>239</v>
      </c>
      <c r="AB58" s="161" t="s">
        <v>240</v>
      </c>
      <c r="AC58" s="192"/>
      <c r="AD58" s="193"/>
      <c r="AE58" s="194" t="s">
        <v>264</v>
      </c>
      <c r="AF58" s="193"/>
      <c r="AG58" s="194" t="s">
        <v>265</v>
      </c>
      <c r="AH58" s="194"/>
      <c r="AI58" s="194" t="s">
        <v>266</v>
      </c>
      <c r="AJ58" s="193"/>
      <c r="AK58" s="195" t="s">
        <v>276</v>
      </c>
      <c r="AL58" s="193"/>
      <c r="AM58" s="194"/>
      <c r="AN58" s="193"/>
      <c r="AO58" s="195" t="s">
        <v>273</v>
      </c>
      <c r="AP58" s="193"/>
      <c r="AQ58" s="194"/>
      <c r="AR58" s="193"/>
      <c r="AS58" s="194"/>
      <c r="AT58" s="193"/>
      <c r="AU58" s="193"/>
    </row>
    <row r="59" spans="1:47" s="120" customFormat="1" ht="15.95" customHeight="1" thickBot="1" x14ac:dyDescent="0.3">
      <c r="A59" s="124">
        <v>13506</v>
      </c>
      <c r="B59" s="266" t="s">
        <v>307</v>
      </c>
      <c r="C59" s="269" t="s">
        <v>0</v>
      </c>
      <c r="D59" s="246" t="s">
        <v>237</v>
      </c>
      <c r="E59" s="175">
        <v>41</v>
      </c>
      <c r="F59" s="179">
        <v>42</v>
      </c>
      <c r="G59" s="125">
        <v>17.100000000000001</v>
      </c>
      <c r="H59" s="155">
        <v>69</v>
      </c>
      <c r="I59" s="179">
        <v>58</v>
      </c>
      <c r="J59" s="125">
        <v>36.06</v>
      </c>
      <c r="K59" s="298" t="s">
        <v>0</v>
      </c>
      <c r="L59" s="300" t="s">
        <v>0</v>
      </c>
      <c r="M59" s="302">
        <v>8.98</v>
      </c>
      <c r="N59" s="303">
        <f>IF(M59=" "," ",(M59+$L$7-M62))</f>
        <v>5.9</v>
      </c>
      <c r="O59" s="287">
        <v>50</v>
      </c>
      <c r="P59" s="289">
        <v>42908</v>
      </c>
      <c r="Q59" s="534">
        <v>43221</v>
      </c>
      <c r="R59" s="535">
        <v>43405</v>
      </c>
      <c r="S59" s="291" t="s">
        <v>296</v>
      </c>
      <c r="T59" s="292"/>
      <c r="U59" s="219">
        <v>1</v>
      </c>
      <c r="V59" s="147" t="s">
        <v>0</v>
      </c>
      <c r="W59" s="148">
        <v>1</v>
      </c>
      <c r="X59" s="149" t="s">
        <v>0</v>
      </c>
      <c r="Y59" s="150" t="s">
        <v>0</v>
      </c>
      <c r="Z59" s="157" t="s">
        <v>0</v>
      </c>
      <c r="AA59" s="156" t="s">
        <v>0</v>
      </c>
      <c r="AB59" s="158" t="s">
        <v>0</v>
      </c>
      <c r="AC59" s="196" t="s">
        <v>237</v>
      </c>
      <c r="AD59" s="199" t="s">
        <v>260</v>
      </c>
      <c r="AE59" s="198">
        <f>E59+F59/60+G59/60/60</f>
        <v>41.704750000000004</v>
      </c>
      <c r="AF59" s="199" t="s">
        <v>261</v>
      </c>
      <c r="AG59" s="198" t="e">
        <f>E62+F62/60+G62/60/60</f>
        <v>#VALUE!</v>
      </c>
      <c r="AH59" s="205" t="s">
        <v>267</v>
      </c>
      <c r="AI59" s="198" t="e">
        <f>AG59-AE59</f>
        <v>#VALUE!</v>
      </c>
      <c r="AJ59" s="199" t="s">
        <v>269</v>
      </c>
      <c r="AK59" s="198" t="e">
        <f>AI60*60*COS((AE59+AG59)/2*PI()/180)</f>
        <v>#VALUE!</v>
      </c>
      <c r="AL59" s="199" t="s">
        <v>271</v>
      </c>
      <c r="AM59" s="198" t="e">
        <f>AK59*6076.12</f>
        <v>#VALUE!</v>
      </c>
      <c r="AN59" s="199" t="s">
        <v>274</v>
      </c>
      <c r="AO59" s="198">
        <f>AE59*PI()/180</f>
        <v>0.72788520122110512</v>
      </c>
      <c r="AP59" s="199" t="s">
        <v>277</v>
      </c>
      <c r="AQ59" s="198" t="e">
        <f>AG59 *PI()/180</f>
        <v>#VALUE!</v>
      </c>
      <c r="AR59" s="199" t="s">
        <v>279</v>
      </c>
      <c r="AS59" s="198" t="e">
        <f>1*ATAN2(COS(AO59)*SIN(AQ59)-SIN(AO59)*COS(AQ59)*COS(AQ60-AO60),SIN(AQ60-AO60)*COS(AQ59))</f>
        <v>#VALUE!</v>
      </c>
      <c r="AT59" s="200" t="s">
        <v>282</v>
      </c>
      <c r="AU59" s="206" t="e">
        <f>SQRT(AK60*AK60+AK59*AK59)</f>
        <v>#VALUE!</v>
      </c>
    </row>
    <row r="60" spans="1:47" s="120" customFormat="1" ht="15.95" customHeight="1" thickTop="1" thickBot="1" x14ac:dyDescent="0.3">
      <c r="A60" s="164">
        <v>200100218084</v>
      </c>
      <c r="B60" s="267"/>
      <c r="C60" s="270"/>
      <c r="D60" s="246" t="s">
        <v>242</v>
      </c>
      <c r="E60" s="176">
        <f t="shared" ref="E60:J60" si="9">E59</f>
        <v>41</v>
      </c>
      <c r="F60" s="180">
        <f t="shared" si="9"/>
        <v>42</v>
      </c>
      <c r="G60" s="169">
        <f t="shared" si="9"/>
        <v>17.100000000000001</v>
      </c>
      <c r="H60" s="154">
        <f t="shared" si="9"/>
        <v>69</v>
      </c>
      <c r="I60" s="180">
        <f t="shared" si="9"/>
        <v>58</v>
      </c>
      <c r="J60" s="170">
        <f t="shared" si="9"/>
        <v>36.06</v>
      </c>
      <c r="K60" s="299"/>
      <c r="L60" s="301"/>
      <c r="M60" s="302"/>
      <c r="N60" s="304"/>
      <c r="O60" s="288"/>
      <c r="P60" s="290"/>
      <c r="Q60" s="293" t="s">
        <v>306</v>
      </c>
      <c r="R60" s="326"/>
      <c r="S60" s="326"/>
      <c r="T60" s="326"/>
      <c r="U60" s="305" t="s">
        <v>325</v>
      </c>
      <c r="V60" s="306"/>
      <c r="W60" s="306"/>
      <c r="X60" s="306"/>
      <c r="Y60" s="307"/>
      <c r="Z60" s="314" t="s">
        <v>294</v>
      </c>
      <c r="AA60" s="315"/>
      <c r="AB60" s="316"/>
      <c r="AC60" s="196" t="s">
        <v>192</v>
      </c>
      <c r="AD60" s="199" t="s">
        <v>262</v>
      </c>
      <c r="AE60" s="198">
        <f>H59+I59/60+J59/60/60</f>
        <v>69.976683333333341</v>
      </c>
      <c r="AF60" s="199" t="s">
        <v>263</v>
      </c>
      <c r="AG60" s="198" t="e">
        <f>H62+I62/60+J62/60/60</f>
        <v>#VALUE!</v>
      </c>
      <c r="AH60" s="205" t="s">
        <v>268</v>
      </c>
      <c r="AI60" s="198" t="e">
        <f>AE60-AG60</f>
        <v>#VALUE!</v>
      </c>
      <c r="AJ60" s="199" t="s">
        <v>270</v>
      </c>
      <c r="AK60" s="198" t="e">
        <f>AI59*60</f>
        <v>#VALUE!</v>
      </c>
      <c r="AL60" s="199" t="s">
        <v>272</v>
      </c>
      <c r="AM60" s="198" t="e">
        <f>AK60*6076.12</f>
        <v>#VALUE!</v>
      </c>
      <c r="AN60" s="199" t="s">
        <v>275</v>
      </c>
      <c r="AO60" s="198">
        <f>AE60*PI()/180</f>
        <v>1.2213235237921074</v>
      </c>
      <c r="AP60" s="199" t="s">
        <v>278</v>
      </c>
      <c r="AQ60" s="198" t="e">
        <f>AG60*PI()/180</f>
        <v>#VALUE!</v>
      </c>
      <c r="AR60" s="199" t="s">
        <v>280</v>
      </c>
      <c r="AS60" s="197" t="e">
        <f>IF(360+AS59/(2*PI())*360&gt;360,AS59/(PI())*360,360+AS59/(2*PI())*360)</f>
        <v>#VALUE!</v>
      </c>
      <c r="AT60" s="201"/>
      <c r="AU60" s="201"/>
    </row>
    <row r="61" spans="1:47" s="120" customFormat="1" ht="15.95" customHeight="1" thickBot="1" x14ac:dyDescent="0.3">
      <c r="A61" s="537">
        <v>11</v>
      </c>
      <c r="B61" s="267"/>
      <c r="C61" s="270"/>
      <c r="D61" s="246" t="s">
        <v>243</v>
      </c>
      <c r="E61" s="260" t="s">
        <v>258</v>
      </c>
      <c r="F61" s="261"/>
      <c r="G61" s="261"/>
      <c r="H61" s="261"/>
      <c r="I61" s="261"/>
      <c r="J61" s="262"/>
      <c r="K61" s="126" t="s">
        <v>16</v>
      </c>
      <c r="L61" s="213" t="s">
        <v>283</v>
      </c>
      <c r="M61" s="127" t="s">
        <v>250</v>
      </c>
      <c r="N61" s="128" t="s">
        <v>4</v>
      </c>
      <c r="O61" s="129" t="s">
        <v>18</v>
      </c>
      <c r="P61" s="225" t="s">
        <v>188</v>
      </c>
      <c r="Q61" s="327"/>
      <c r="R61" s="326"/>
      <c r="S61" s="326"/>
      <c r="T61" s="326"/>
      <c r="U61" s="308"/>
      <c r="V61" s="309"/>
      <c r="W61" s="309"/>
      <c r="X61" s="309"/>
      <c r="Y61" s="310"/>
      <c r="Z61" s="317"/>
      <c r="AA61" s="318"/>
      <c r="AB61" s="319"/>
      <c r="AC61" s="202"/>
      <c r="AD61" s="201"/>
      <c r="AE61" s="201"/>
      <c r="AF61" s="201"/>
      <c r="AG61" s="201"/>
      <c r="AH61" s="201"/>
      <c r="AI61" s="201"/>
      <c r="AJ61" s="201"/>
      <c r="AK61" s="201"/>
      <c r="AL61" s="201"/>
      <c r="AM61" s="201"/>
      <c r="AN61" s="201"/>
      <c r="AO61" s="201"/>
      <c r="AP61" s="201"/>
      <c r="AQ61" s="201"/>
      <c r="AR61" s="199" t="s">
        <v>281</v>
      </c>
      <c r="AS61" s="197" t="e">
        <f>61.582*ACOS(SIN(AE59)*SIN(AG59)+COS(AE59)*COS(AG59)*(AE60-AG60))*6076.12</f>
        <v>#VALUE!</v>
      </c>
      <c r="AT61" s="201"/>
      <c r="AU61" s="201"/>
    </row>
    <row r="62" spans="1:47" s="119" customFormat="1" ht="35.1" customHeight="1" thickTop="1" thickBot="1" x14ac:dyDescent="0.3">
      <c r="A62" s="251" t="str">
        <f>IF(Z59=1,"VERIFIED",IF(AA59=1,"RECHECKED",IF(V59=1,"RECHECK",IF(X59=1,"VERIFY",IF(Y59=1,"NEED PMT APP","SANITY CHECK ONLY")))))</f>
        <v>SANITY CHECK ONLY</v>
      </c>
      <c r="B62" s="268"/>
      <c r="C62" s="271"/>
      <c r="D62" s="247" t="s">
        <v>192</v>
      </c>
      <c r="E62" s="177" t="s">
        <v>0</v>
      </c>
      <c r="F62" s="181" t="s">
        <v>0</v>
      </c>
      <c r="G62" s="172" t="s">
        <v>0</v>
      </c>
      <c r="H62" s="171" t="s">
        <v>0</v>
      </c>
      <c r="I62" s="181" t="s">
        <v>0</v>
      </c>
      <c r="J62" s="172" t="s">
        <v>0</v>
      </c>
      <c r="K62" s="130" t="str">
        <f>$N$7</f>
        <v xml:space="preserve"> </v>
      </c>
      <c r="L62" s="253" t="str">
        <f>IF(E62=" ","OBS POSN not in use",AU59*6076.12)</f>
        <v>OBS POSN not in use</v>
      </c>
      <c r="M62" s="207">
        <v>3.08</v>
      </c>
      <c r="N62" s="256" t="str">
        <f>IF(W59=1,"Need a Photo","Has a Photo")</f>
        <v>Need a Photo</v>
      </c>
      <c r="O62" s="249" t="s">
        <v>257</v>
      </c>
      <c r="P62" s="254" t="str">
        <f>IF(E62=" ","OBS POSN not in use",(IF(L62&gt;O59,"OFF STA","ON STA")))</f>
        <v>OBS POSN not in use</v>
      </c>
      <c r="Q62" s="328"/>
      <c r="R62" s="329"/>
      <c r="S62" s="329"/>
      <c r="T62" s="329"/>
      <c r="U62" s="311"/>
      <c r="V62" s="312"/>
      <c r="W62" s="312"/>
      <c r="X62" s="312"/>
      <c r="Y62" s="313"/>
      <c r="Z62" s="320"/>
      <c r="AA62" s="321"/>
      <c r="AB62" s="322"/>
      <c r="AC62" s="118"/>
    </row>
    <row r="63" spans="1:47" s="117" customFormat="1" ht="9" customHeight="1" thickTop="1" thickBot="1" x14ac:dyDescent="0.3">
      <c r="A63" s="191"/>
      <c r="B63" s="132" t="s">
        <v>11</v>
      </c>
      <c r="C63" s="133"/>
      <c r="D63" s="134" t="s">
        <v>12</v>
      </c>
      <c r="E63" s="174" t="s">
        <v>246</v>
      </c>
      <c r="F63" s="174" t="s">
        <v>247</v>
      </c>
      <c r="G63" s="166" t="s">
        <v>248</v>
      </c>
      <c r="H63" s="134" t="s">
        <v>246</v>
      </c>
      <c r="I63" s="174" t="s">
        <v>247</v>
      </c>
      <c r="J63" s="166" t="s">
        <v>248</v>
      </c>
      <c r="K63" s="135" t="s">
        <v>13</v>
      </c>
      <c r="L63" s="136" t="s">
        <v>14</v>
      </c>
      <c r="M63" s="136" t="s">
        <v>17</v>
      </c>
      <c r="N63" s="137" t="s">
        <v>15</v>
      </c>
      <c r="O63" s="138" t="s">
        <v>19</v>
      </c>
      <c r="P63" s="224" t="s">
        <v>255</v>
      </c>
      <c r="Q63" s="141" t="s">
        <v>252</v>
      </c>
      <c r="R63" s="142"/>
      <c r="S63" s="143" t="s">
        <v>191</v>
      </c>
      <c r="T63" s="218"/>
      <c r="U63" s="323" t="s">
        <v>284</v>
      </c>
      <c r="V63" s="324"/>
      <c r="W63" s="324"/>
      <c r="X63" s="324"/>
      <c r="Y63" s="325"/>
      <c r="Z63" s="159" t="s">
        <v>238</v>
      </c>
      <c r="AA63" s="160" t="s">
        <v>239</v>
      </c>
      <c r="AB63" s="161" t="s">
        <v>240</v>
      </c>
      <c r="AC63" s="192"/>
      <c r="AD63" s="193"/>
      <c r="AE63" s="194" t="s">
        <v>264</v>
      </c>
      <c r="AF63" s="193"/>
      <c r="AG63" s="194" t="s">
        <v>265</v>
      </c>
      <c r="AH63" s="194"/>
      <c r="AI63" s="194" t="s">
        <v>266</v>
      </c>
      <c r="AJ63" s="193"/>
      <c r="AK63" s="195" t="s">
        <v>276</v>
      </c>
      <c r="AL63" s="193"/>
      <c r="AM63" s="194"/>
      <c r="AN63" s="193"/>
      <c r="AO63" s="195" t="s">
        <v>273</v>
      </c>
      <c r="AP63" s="193"/>
      <c r="AQ63" s="194"/>
      <c r="AR63" s="193"/>
      <c r="AS63" s="194"/>
      <c r="AT63" s="193"/>
      <c r="AU63" s="193"/>
    </row>
    <row r="64" spans="1:47" s="120" customFormat="1" ht="15.95" customHeight="1" thickBot="1" x14ac:dyDescent="0.3">
      <c r="A64" s="124">
        <v>13510</v>
      </c>
      <c r="B64" s="266" t="s">
        <v>308</v>
      </c>
      <c r="C64" s="269" t="s">
        <v>0</v>
      </c>
      <c r="D64" s="246" t="s">
        <v>237</v>
      </c>
      <c r="E64" s="175">
        <v>41</v>
      </c>
      <c r="F64" s="179">
        <v>42</v>
      </c>
      <c r="G64" s="125">
        <v>24.5</v>
      </c>
      <c r="H64" s="155">
        <v>69</v>
      </c>
      <c r="I64" s="179">
        <v>58</v>
      </c>
      <c r="J64" s="125">
        <v>22.7</v>
      </c>
      <c r="K64" s="298" t="s">
        <v>0</v>
      </c>
      <c r="L64" s="300" t="s">
        <v>0</v>
      </c>
      <c r="M64" s="302">
        <v>6.2</v>
      </c>
      <c r="N64" s="303">
        <f>IF(M64=" "," ",(M64+$L$7-M67))</f>
        <v>5.8</v>
      </c>
      <c r="O64" s="287">
        <v>50</v>
      </c>
      <c r="P64" s="289">
        <v>41541</v>
      </c>
      <c r="Q64" s="534">
        <v>43221</v>
      </c>
      <c r="R64" s="536">
        <v>43405</v>
      </c>
      <c r="S64" s="291" t="s">
        <v>293</v>
      </c>
      <c r="T64" s="292"/>
      <c r="U64" s="219">
        <v>1</v>
      </c>
      <c r="V64" s="147" t="s">
        <v>0</v>
      </c>
      <c r="W64" s="148">
        <v>1</v>
      </c>
      <c r="X64" s="149">
        <v>1</v>
      </c>
      <c r="Y64" s="150" t="s">
        <v>0</v>
      </c>
      <c r="Z64" s="157" t="s">
        <v>0</v>
      </c>
      <c r="AA64" s="156" t="s">
        <v>0</v>
      </c>
      <c r="AB64" s="158" t="s">
        <v>0</v>
      </c>
      <c r="AC64" s="196" t="s">
        <v>237</v>
      </c>
      <c r="AD64" s="199" t="s">
        <v>260</v>
      </c>
      <c r="AE64" s="198">
        <f>E64+F64/60+G64/60/60</f>
        <v>41.706805555555562</v>
      </c>
      <c r="AF64" s="199" t="s">
        <v>261</v>
      </c>
      <c r="AG64" s="198" t="e">
        <f>E67+F67/60+G67/60/60</f>
        <v>#VALUE!</v>
      </c>
      <c r="AH64" s="205" t="s">
        <v>267</v>
      </c>
      <c r="AI64" s="198" t="e">
        <f>AG64-AE64</f>
        <v>#VALUE!</v>
      </c>
      <c r="AJ64" s="199" t="s">
        <v>269</v>
      </c>
      <c r="AK64" s="198" t="e">
        <f>AI65*60*COS((AE64+AG64)/2*PI()/180)</f>
        <v>#VALUE!</v>
      </c>
      <c r="AL64" s="199" t="s">
        <v>271</v>
      </c>
      <c r="AM64" s="198" t="e">
        <f>AK64*6076.12</f>
        <v>#VALUE!</v>
      </c>
      <c r="AN64" s="199" t="s">
        <v>274</v>
      </c>
      <c r="AO64" s="198">
        <f>AE64*PI()/180</f>
        <v>0.72792107743350731</v>
      </c>
      <c r="AP64" s="199" t="s">
        <v>277</v>
      </c>
      <c r="AQ64" s="198" t="e">
        <f>AG64 *PI()/180</f>
        <v>#VALUE!</v>
      </c>
      <c r="AR64" s="199" t="s">
        <v>279</v>
      </c>
      <c r="AS64" s="198" t="e">
        <f>1*ATAN2(COS(AO64)*SIN(AQ64)-SIN(AO64)*COS(AQ64)*COS(AQ65-AO65),SIN(AQ65-AO65)*COS(AQ64))</f>
        <v>#VALUE!</v>
      </c>
      <c r="AT64" s="200" t="s">
        <v>282</v>
      </c>
      <c r="AU64" s="206" t="e">
        <f>SQRT(AK65*AK65+AK64*AK64)</f>
        <v>#VALUE!</v>
      </c>
    </row>
    <row r="65" spans="1:47" s="120" customFormat="1" ht="15.95" customHeight="1" thickTop="1" thickBot="1" x14ac:dyDescent="0.3">
      <c r="A65" s="164">
        <v>200100219307</v>
      </c>
      <c r="B65" s="267"/>
      <c r="C65" s="270"/>
      <c r="D65" s="246" t="s">
        <v>242</v>
      </c>
      <c r="E65" s="176">
        <f t="shared" ref="E65:J65" si="10">E64</f>
        <v>41</v>
      </c>
      <c r="F65" s="180">
        <f t="shared" si="10"/>
        <v>42</v>
      </c>
      <c r="G65" s="169">
        <f t="shared" si="10"/>
        <v>24.5</v>
      </c>
      <c r="H65" s="154">
        <f t="shared" si="10"/>
        <v>69</v>
      </c>
      <c r="I65" s="180">
        <f t="shared" si="10"/>
        <v>58</v>
      </c>
      <c r="J65" s="170">
        <f t="shared" si="10"/>
        <v>22.7</v>
      </c>
      <c r="K65" s="299"/>
      <c r="L65" s="301"/>
      <c r="M65" s="302"/>
      <c r="N65" s="304"/>
      <c r="O65" s="288"/>
      <c r="P65" s="290"/>
      <c r="Q65" s="529" t="s">
        <v>328</v>
      </c>
      <c r="R65" s="530"/>
      <c r="S65" s="530"/>
      <c r="T65" s="530"/>
      <c r="U65" s="519" t="s">
        <v>324</v>
      </c>
      <c r="V65" s="520"/>
      <c r="W65" s="520"/>
      <c r="X65" s="520"/>
      <c r="Y65" s="521"/>
      <c r="Z65" s="314" t="s">
        <v>294</v>
      </c>
      <c r="AA65" s="315"/>
      <c r="AB65" s="316"/>
      <c r="AC65" s="196" t="s">
        <v>192</v>
      </c>
      <c r="AD65" s="199" t="s">
        <v>262</v>
      </c>
      <c r="AE65" s="198">
        <f>H64+I64/60+J64/60/60</f>
        <v>69.972972222222225</v>
      </c>
      <c r="AF65" s="199" t="s">
        <v>263</v>
      </c>
      <c r="AG65" s="198" t="e">
        <f>H67+I67/60+J67/60/60</f>
        <v>#VALUE!</v>
      </c>
      <c r="AH65" s="205" t="s">
        <v>268</v>
      </c>
      <c r="AI65" s="198" t="e">
        <f>AE65-AG65</f>
        <v>#VALUE!</v>
      </c>
      <c r="AJ65" s="199" t="s">
        <v>270</v>
      </c>
      <c r="AK65" s="198" t="e">
        <f>AI64*60</f>
        <v>#VALUE!</v>
      </c>
      <c r="AL65" s="199" t="s">
        <v>272</v>
      </c>
      <c r="AM65" s="198" t="e">
        <f>AK65*6076.12</f>
        <v>#VALUE!</v>
      </c>
      <c r="AN65" s="199" t="s">
        <v>275</v>
      </c>
      <c r="AO65" s="198">
        <f>AE65*PI()/180</f>
        <v>1.2212587526843113</v>
      </c>
      <c r="AP65" s="199" t="s">
        <v>278</v>
      </c>
      <c r="AQ65" s="198" t="e">
        <f>AG65*PI()/180</f>
        <v>#VALUE!</v>
      </c>
      <c r="AR65" s="199" t="s">
        <v>280</v>
      </c>
      <c r="AS65" s="197" t="e">
        <f>IF(360+AS64/(2*PI())*360&gt;360,AS64/(PI())*360,360+AS64/(2*PI())*360)</f>
        <v>#VALUE!</v>
      </c>
      <c r="AT65" s="201"/>
      <c r="AU65" s="201"/>
    </row>
    <row r="66" spans="1:47" s="120" customFormat="1" ht="15.95" customHeight="1" thickBot="1" x14ac:dyDescent="0.3">
      <c r="A66" s="537">
        <v>12</v>
      </c>
      <c r="B66" s="267"/>
      <c r="C66" s="270"/>
      <c r="D66" s="246" t="s">
        <v>243</v>
      </c>
      <c r="E66" s="260" t="s">
        <v>258</v>
      </c>
      <c r="F66" s="261"/>
      <c r="G66" s="261"/>
      <c r="H66" s="261"/>
      <c r="I66" s="261"/>
      <c r="J66" s="262"/>
      <c r="K66" s="126" t="s">
        <v>16</v>
      </c>
      <c r="L66" s="213" t="s">
        <v>283</v>
      </c>
      <c r="M66" s="127" t="s">
        <v>250</v>
      </c>
      <c r="N66" s="128" t="s">
        <v>4</v>
      </c>
      <c r="O66" s="129" t="s">
        <v>18</v>
      </c>
      <c r="P66" s="225" t="s">
        <v>188</v>
      </c>
      <c r="Q66" s="531"/>
      <c r="R66" s="530"/>
      <c r="S66" s="530"/>
      <c r="T66" s="530"/>
      <c r="U66" s="522"/>
      <c r="V66" s="523"/>
      <c r="W66" s="523"/>
      <c r="X66" s="523"/>
      <c r="Y66" s="524"/>
      <c r="Z66" s="317"/>
      <c r="AA66" s="318"/>
      <c r="AB66" s="319"/>
      <c r="AC66" s="202"/>
      <c r="AD66" s="201"/>
      <c r="AE66" s="201"/>
      <c r="AF66" s="201"/>
      <c r="AG66" s="201"/>
      <c r="AH66" s="201"/>
      <c r="AI66" s="201"/>
      <c r="AJ66" s="201"/>
      <c r="AK66" s="201"/>
      <c r="AL66" s="201"/>
      <c r="AM66" s="201"/>
      <c r="AN66" s="201"/>
      <c r="AO66" s="201"/>
      <c r="AP66" s="201"/>
      <c r="AQ66" s="201"/>
      <c r="AR66" s="199" t="s">
        <v>281</v>
      </c>
      <c r="AS66" s="197" t="e">
        <f>61.582*ACOS(SIN(AE64)*SIN(AG64)+COS(AE64)*COS(AG64)*(AE65-AG65))*6076.12</f>
        <v>#VALUE!</v>
      </c>
      <c r="AT66" s="201"/>
      <c r="AU66" s="201"/>
    </row>
    <row r="67" spans="1:47" s="119" customFormat="1" ht="35.1" customHeight="1" thickTop="1" thickBot="1" x14ac:dyDescent="0.3">
      <c r="A67" s="528" t="str">
        <f>IF(Z64=1,"VERIFIED",IF(AA64=1,"RECHECKED",IF(V64=1,"RECHECK",IF(X64=1,"VERIFY",IF(Y64=1,"NEED PMT APP","SANITY CHECK ONLY")))))</f>
        <v>VERIFY</v>
      </c>
      <c r="B67" s="268"/>
      <c r="C67" s="271"/>
      <c r="D67" s="247" t="s">
        <v>192</v>
      </c>
      <c r="E67" s="177" t="s">
        <v>0</v>
      </c>
      <c r="F67" s="181" t="s">
        <v>0</v>
      </c>
      <c r="G67" s="172" t="s">
        <v>0</v>
      </c>
      <c r="H67" s="171" t="s">
        <v>0</v>
      </c>
      <c r="I67" s="181" t="s">
        <v>0</v>
      </c>
      <c r="J67" s="172" t="s">
        <v>0</v>
      </c>
      <c r="K67" s="130" t="str">
        <f>$N$7</f>
        <v xml:space="preserve"> </v>
      </c>
      <c r="L67" s="253" t="str">
        <f>IF(E67=" ","OBS POSN not in use",AU64*6076.12)</f>
        <v>OBS POSN not in use</v>
      </c>
      <c r="M67" s="207">
        <v>0.4</v>
      </c>
      <c r="N67" s="256" t="str">
        <f>IF(W64=1,"Need a Photo","Has a Photo")</f>
        <v>Need a Photo</v>
      </c>
      <c r="O67" s="249" t="s">
        <v>257</v>
      </c>
      <c r="P67" s="254" t="str">
        <f>IF(E67=" ","OBS POSN not in use",(IF(L67&gt;O64,"OFF STA","ON STA")))</f>
        <v>OBS POSN not in use</v>
      </c>
      <c r="Q67" s="532"/>
      <c r="R67" s="533"/>
      <c r="S67" s="533"/>
      <c r="T67" s="533"/>
      <c r="U67" s="525"/>
      <c r="V67" s="526"/>
      <c r="W67" s="526"/>
      <c r="X67" s="526"/>
      <c r="Y67" s="527"/>
      <c r="Z67" s="320"/>
      <c r="AA67" s="321"/>
      <c r="AB67" s="322"/>
      <c r="AC67" s="118"/>
    </row>
    <row r="68" spans="1:47" s="117" customFormat="1" ht="9" customHeight="1" thickTop="1" thickBot="1" x14ac:dyDescent="0.3">
      <c r="A68" s="131" t="s">
        <v>0</v>
      </c>
      <c r="B68" s="132" t="s">
        <v>11</v>
      </c>
      <c r="C68" s="133"/>
      <c r="D68" s="134" t="s">
        <v>12</v>
      </c>
      <c r="E68" s="174" t="s">
        <v>246</v>
      </c>
      <c r="F68" s="174" t="s">
        <v>247</v>
      </c>
      <c r="G68" s="166" t="s">
        <v>248</v>
      </c>
      <c r="H68" s="134" t="s">
        <v>246</v>
      </c>
      <c r="I68" s="174" t="s">
        <v>247</v>
      </c>
      <c r="J68" s="166" t="s">
        <v>248</v>
      </c>
      <c r="K68" s="135" t="s">
        <v>13</v>
      </c>
      <c r="L68" s="136" t="s">
        <v>14</v>
      </c>
      <c r="M68" s="136" t="s">
        <v>17</v>
      </c>
      <c r="N68" s="137" t="s">
        <v>15</v>
      </c>
      <c r="O68" s="228" t="s">
        <v>19</v>
      </c>
      <c r="P68" s="229" t="s">
        <v>255</v>
      </c>
      <c r="Q68" s="141" t="s">
        <v>252</v>
      </c>
      <c r="R68" s="142"/>
      <c r="S68" s="143" t="s">
        <v>191</v>
      </c>
      <c r="T68" s="218"/>
      <c r="U68" s="323" t="s">
        <v>284</v>
      </c>
      <c r="V68" s="324"/>
      <c r="W68" s="324"/>
      <c r="X68" s="324"/>
      <c r="Y68" s="325"/>
      <c r="Z68" s="144" t="s">
        <v>238</v>
      </c>
      <c r="AA68" s="145" t="s">
        <v>239</v>
      </c>
      <c r="AB68" s="146" t="s">
        <v>240</v>
      </c>
      <c r="AC68" s="192"/>
      <c r="AD68" s="193"/>
      <c r="AE68" s="194" t="s">
        <v>264</v>
      </c>
      <c r="AF68" s="193"/>
      <c r="AG68" s="194" t="s">
        <v>265</v>
      </c>
      <c r="AH68" s="194"/>
      <c r="AI68" s="194" t="s">
        <v>266</v>
      </c>
      <c r="AJ68" s="193"/>
      <c r="AK68" s="195" t="s">
        <v>276</v>
      </c>
      <c r="AL68" s="193"/>
      <c r="AM68" s="194"/>
      <c r="AN68" s="193"/>
      <c r="AO68" s="195" t="s">
        <v>273</v>
      </c>
      <c r="AP68" s="193"/>
      <c r="AQ68" s="194"/>
      <c r="AR68" s="193"/>
      <c r="AS68" s="194"/>
      <c r="AT68" s="193"/>
      <c r="AU68" s="193"/>
    </row>
    <row r="69" spans="1:47" s="120" customFormat="1" ht="15.95" customHeight="1" thickBot="1" x14ac:dyDescent="0.3">
      <c r="A69" s="124">
        <v>13515</v>
      </c>
      <c r="B69" s="266" t="s">
        <v>309</v>
      </c>
      <c r="C69" s="269" t="s">
        <v>0</v>
      </c>
      <c r="D69" s="246" t="s">
        <v>237</v>
      </c>
      <c r="E69" s="175">
        <v>41</v>
      </c>
      <c r="F69" s="179">
        <v>42</v>
      </c>
      <c r="G69" s="125">
        <v>17.3</v>
      </c>
      <c r="H69" s="155">
        <v>69</v>
      </c>
      <c r="I69" s="179">
        <v>57</v>
      </c>
      <c r="J69" s="125">
        <v>35.4</v>
      </c>
      <c r="K69" s="298" t="s">
        <v>0</v>
      </c>
      <c r="L69" s="300" t="s">
        <v>0</v>
      </c>
      <c r="M69" s="302">
        <v>7.2</v>
      </c>
      <c r="N69" s="303">
        <f>IF(M69=" "," ",(M69+$L$7-M72))</f>
        <v>6.8</v>
      </c>
      <c r="O69" s="287">
        <v>50</v>
      </c>
      <c r="P69" s="289">
        <v>41541</v>
      </c>
      <c r="Q69" s="534">
        <v>43221</v>
      </c>
      <c r="R69" s="536">
        <v>43405</v>
      </c>
      <c r="S69" s="291" t="s">
        <v>296</v>
      </c>
      <c r="T69" s="292"/>
      <c r="U69" s="219">
        <v>1</v>
      </c>
      <c r="V69" s="147" t="s">
        <v>0</v>
      </c>
      <c r="W69" s="148">
        <v>1</v>
      </c>
      <c r="X69" s="149">
        <v>1</v>
      </c>
      <c r="Y69" s="150" t="s">
        <v>0</v>
      </c>
      <c r="Z69" s="151" t="s">
        <v>0</v>
      </c>
      <c r="AA69" s="147" t="s">
        <v>0</v>
      </c>
      <c r="AB69" s="152" t="s">
        <v>0</v>
      </c>
      <c r="AC69" s="196" t="s">
        <v>237</v>
      </c>
      <c r="AD69" s="199" t="s">
        <v>260</v>
      </c>
      <c r="AE69" s="198">
        <f>E69+F69/60+G69/60/60</f>
        <v>41.704805555555559</v>
      </c>
      <c r="AF69" s="199" t="s">
        <v>261</v>
      </c>
      <c r="AG69" s="198" t="e">
        <f>E72+F72/60+G72/60/60</f>
        <v>#VALUE!</v>
      </c>
      <c r="AH69" s="205" t="s">
        <v>267</v>
      </c>
      <c r="AI69" s="198" t="e">
        <f>AG69-AE69</f>
        <v>#VALUE!</v>
      </c>
      <c r="AJ69" s="199" t="s">
        <v>269</v>
      </c>
      <c r="AK69" s="198" t="e">
        <f>AI70*60*COS((AE69+AG69)/2*PI()/180)</f>
        <v>#VALUE!</v>
      </c>
      <c r="AL69" s="199" t="s">
        <v>271</v>
      </c>
      <c r="AM69" s="198" t="e">
        <f>AK69*6076.12</f>
        <v>#VALUE!</v>
      </c>
      <c r="AN69" s="199" t="s">
        <v>274</v>
      </c>
      <c r="AO69" s="198">
        <f>AE69*PI()/180</f>
        <v>0.72788617084846741</v>
      </c>
      <c r="AP69" s="199" t="s">
        <v>277</v>
      </c>
      <c r="AQ69" s="198" t="e">
        <f>AG69 *PI()/180</f>
        <v>#VALUE!</v>
      </c>
      <c r="AR69" s="199" t="s">
        <v>279</v>
      </c>
      <c r="AS69" s="198" t="e">
        <f>1*ATAN2(COS(AO69)*SIN(AQ69)-SIN(AO69)*COS(AQ69)*COS(AQ70-AO70),SIN(AQ70-AO70)*COS(AQ69))</f>
        <v>#VALUE!</v>
      </c>
      <c r="AT69" s="200" t="s">
        <v>282</v>
      </c>
      <c r="AU69" s="206" t="e">
        <f>SQRT(AK70*AK70+AK69*AK69)</f>
        <v>#VALUE!</v>
      </c>
    </row>
    <row r="70" spans="1:47" s="120" customFormat="1" ht="15.95" customHeight="1" thickTop="1" thickBot="1" x14ac:dyDescent="0.3">
      <c r="A70" s="164">
        <v>200100219308</v>
      </c>
      <c r="B70" s="267"/>
      <c r="C70" s="270"/>
      <c r="D70" s="246" t="s">
        <v>242</v>
      </c>
      <c r="E70" s="176">
        <f t="shared" ref="E70:J70" si="11">E69</f>
        <v>41</v>
      </c>
      <c r="F70" s="180">
        <f t="shared" si="11"/>
        <v>42</v>
      </c>
      <c r="G70" s="169">
        <f t="shared" si="11"/>
        <v>17.3</v>
      </c>
      <c r="H70" s="154">
        <f t="shared" si="11"/>
        <v>69</v>
      </c>
      <c r="I70" s="180">
        <f t="shared" si="11"/>
        <v>57</v>
      </c>
      <c r="J70" s="170">
        <f t="shared" si="11"/>
        <v>35.4</v>
      </c>
      <c r="K70" s="299"/>
      <c r="L70" s="301"/>
      <c r="M70" s="302"/>
      <c r="N70" s="304"/>
      <c r="O70" s="288"/>
      <c r="P70" s="290"/>
      <c r="Q70" s="529" t="s">
        <v>328</v>
      </c>
      <c r="R70" s="530"/>
      <c r="S70" s="530"/>
      <c r="T70" s="530"/>
      <c r="U70" s="519" t="s">
        <v>324</v>
      </c>
      <c r="V70" s="520"/>
      <c r="W70" s="520"/>
      <c r="X70" s="520"/>
      <c r="Y70" s="521"/>
      <c r="Z70" s="314" t="s">
        <v>294</v>
      </c>
      <c r="AA70" s="315"/>
      <c r="AB70" s="316"/>
      <c r="AC70" s="196" t="s">
        <v>192</v>
      </c>
      <c r="AD70" s="199" t="s">
        <v>262</v>
      </c>
      <c r="AE70" s="198">
        <f>H69+I69/60+J69/60/60</f>
        <v>69.959833333333336</v>
      </c>
      <c r="AF70" s="199" t="s">
        <v>263</v>
      </c>
      <c r="AG70" s="198" t="e">
        <f>H72+I72/60+J72/60/60</f>
        <v>#VALUE!</v>
      </c>
      <c r="AH70" s="205" t="s">
        <v>268</v>
      </c>
      <c r="AI70" s="198" t="e">
        <f>AE70-AG70</f>
        <v>#VALUE!</v>
      </c>
      <c r="AJ70" s="199" t="s">
        <v>270</v>
      </c>
      <c r="AK70" s="198" t="e">
        <f>AI69*60</f>
        <v>#VALUE!</v>
      </c>
      <c r="AL70" s="199" t="s">
        <v>272</v>
      </c>
      <c r="AM70" s="198" t="e">
        <f>AK70*6076.12</f>
        <v>#VALUE!</v>
      </c>
      <c r="AN70" s="199" t="s">
        <v>275</v>
      </c>
      <c r="AO70" s="198">
        <f>AE70*PI()/180</f>
        <v>1.2210294358131464</v>
      </c>
      <c r="AP70" s="199" t="s">
        <v>278</v>
      </c>
      <c r="AQ70" s="198" t="e">
        <f>AG70*PI()/180</f>
        <v>#VALUE!</v>
      </c>
      <c r="AR70" s="199" t="s">
        <v>280</v>
      </c>
      <c r="AS70" s="197" t="e">
        <f>IF(360+AS69/(2*PI())*360&gt;360,AS69/(PI())*360,360+AS69/(2*PI())*360)</f>
        <v>#VALUE!</v>
      </c>
      <c r="AT70" s="201"/>
      <c r="AU70" s="201"/>
    </row>
    <row r="71" spans="1:47" s="120" customFormat="1" ht="15.95" customHeight="1" thickBot="1" x14ac:dyDescent="0.3">
      <c r="A71" s="537">
        <v>13</v>
      </c>
      <c r="B71" s="267"/>
      <c r="C71" s="270"/>
      <c r="D71" s="246" t="s">
        <v>243</v>
      </c>
      <c r="E71" s="260" t="s">
        <v>258</v>
      </c>
      <c r="F71" s="261"/>
      <c r="G71" s="261"/>
      <c r="H71" s="261"/>
      <c r="I71" s="261"/>
      <c r="J71" s="262"/>
      <c r="K71" s="126" t="s">
        <v>16</v>
      </c>
      <c r="L71" s="213" t="s">
        <v>283</v>
      </c>
      <c r="M71" s="127" t="s">
        <v>250</v>
      </c>
      <c r="N71" s="128" t="s">
        <v>4</v>
      </c>
      <c r="O71" s="129" t="s">
        <v>18</v>
      </c>
      <c r="P71" s="225" t="s">
        <v>188</v>
      </c>
      <c r="Q71" s="531"/>
      <c r="R71" s="530"/>
      <c r="S71" s="530"/>
      <c r="T71" s="530"/>
      <c r="U71" s="522"/>
      <c r="V71" s="523"/>
      <c r="W71" s="523"/>
      <c r="X71" s="523"/>
      <c r="Y71" s="524"/>
      <c r="Z71" s="317"/>
      <c r="AA71" s="318"/>
      <c r="AB71" s="319"/>
      <c r="AC71" s="202"/>
      <c r="AD71" s="201"/>
      <c r="AE71" s="201"/>
      <c r="AF71" s="201"/>
      <c r="AG71" s="201"/>
      <c r="AH71" s="201"/>
      <c r="AI71" s="201"/>
      <c r="AJ71" s="201"/>
      <c r="AK71" s="201"/>
      <c r="AL71" s="201"/>
      <c r="AM71" s="201"/>
      <c r="AN71" s="201"/>
      <c r="AO71" s="201"/>
      <c r="AP71" s="201"/>
      <c r="AQ71" s="201"/>
      <c r="AR71" s="199" t="s">
        <v>281</v>
      </c>
      <c r="AS71" s="197" t="e">
        <f>61.582*ACOS(SIN(AE69)*SIN(AG69)+COS(AE69)*COS(AG69)*(AE70-AG70))*6076.12</f>
        <v>#VALUE!</v>
      </c>
      <c r="AT71" s="201"/>
      <c r="AU71" s="201"/>
    </row>
    <row r="72" spans="1:47" s="119" customFormat="1" ht="35.1" customHeight="1" thickTop="1" thickBot="1" x14ac:dyDescent="0.3">
      <c r="A72" s="528" t="str">
        <f>IF(Z69=1,"VERIFIED",IF(AA69=1,"RECHECKED",IF(V69=1,"RECHECK",IF(X69=1,"VERIFY",IF(Y69=1,"NEED PMT APP","SANITY CHECK ONLY")))))</f>
        <v>VERIFY</v>
      </c>
      <c r="B72" s="268"/>
      <c r="C72" s="271"/>
      <c r="D72" s="247" t="s">
        <v>192</v>
      </c>
      <c r="E72" s="177" t="s">
        <v>0</v>
      </c>
      <c r="F72" s="181" t="s">
        <v>0</v>
      </c>
      <c r="G72" s="172" t="s">
        <v>0</v>
      </c>
      <c r="H72" s="171" t="s">
        <v>0</v>
      </c>
      <c r="I72" s="181" t="s">
        <v>0</v>
      </c>
      <c r="J72" s="172" t="s">
        <v>0</v>
      </c>
      <c r="K72" s="130" t="str">
        <f>$N$7</f>
        <v xml:space="preserve"> </v>
      </c>
      <c r="L72" s="253" t="str">
        <f>IF(E72=" ","OBS POSN not in use",AU69*6076.12)</f>
        <v>OBS POSN not in use</v>
      </c>
      <c r="M72" s="207">
        <v>0.4</v>
      </c>
      <c r="N72" s="256" t="str">
        <f>IF(W69=1,"Need a Photo","Has a Photo")</f>
        <v>Need a Photo</v>
      </c>
      <c r="O72" s="249" t="s">
        <v>257</v>
      </c>
      <c r="P72" s="254" t="str">
        <f>IF(E72=" ","OBS POSN not in use",(IF(L72&gt;O69,"OFF STA","ON STA")))</f>
        <v>OBS POSN not in use</v>
      </c>
      <c r="Q72" s="532"/>
      <c r="R72" s="533"/>
      <c r="S72" s="533"/>
      <c r="T72" s="533"/>
      <c r="U72" s="525"/>
      <c r="V72" s="526"/>
      <c r="W72" s="526"/>
      <c r="X72" s="526"/>
      <c r="Y72" s="527"/>
      <c r="Z72" s="320"/>
      <c r="AA72" s="321"/>
      <c r="AB72" s="322"/>
      <c r="AC72" s="118"/>
    </row>
    <row r="73" spans="1:47" s="117" customFormat="1" ht="9" customHeight="1" thickTop="1" thickBot="1" x14ac:dyDescent="0.3">
      <c r="A73" s="191"/>
      <c r="B73" s="132" t="s">
        <v>11</v>
      </c>
      <c r="C73" s="133"/>
      <c r="D73" s="134" t="s">
        <v>12</v>
      </c>
      <c r="E73" s="174" t="s">
        <v>246</v>
      </c>
      <c r="F73" s="174" t="s">
        <v>247</v>
      </c>
      <c r="G73" s="166" t="s">
        <v>248</v>
      </c>
      <c r="H73" s="134" t="s">
        <v>246</v>
      </c>
      <c r="I73" s="174" t="s">
        <v>247</v>
      </c>
      <c r="J73" s="166" t="s">
        <v>248</v>
      </c>
      <c r="K73" s="135" t="s">
        <v>13</v>
      </c>
      <c r="L73" s="136" t="s">
        <v>14</v>
      </c>
      <c r="M73" s="136" t="s">
        <v>17</v>
      </c>
      <c r="N73" s="137" t="s">
        <v>15</v>
      </c>
      <c r="O73" s="138" t="s">
        <v>19</v>
      </c>
      <c r="P73" s="224" t="s">
        <v>255</v>
      </c>
      <c r="Q73" s="141" t="s">
        <v>252</v>
      </c>
      <c r="R73" s="142"/>
      <c r="S73" s="143" t="s">
        <v>191</v>
      </c>
      <c r="T73" s="218"/>
      <c r="U73" s="323" t="s">
        <v>284</v>
      </c>
      <c r="V73" s="324"/>
      <c r="W73" s="324"/>
      <c r="X73" s="324"/>
      <c r="Y73" s="325"/>
      <c r="Z73" s="144" t="s">
        <v>238</v>
      </c>
      <c r="AA73" s="145" t="s">
        <v>239</v>
      </c>
      <c r="AB73" s="146" t="s">
        <v>240</v>
      </c>
      <c r="AC73" s="192"/>
      <c r="AD73" s="193"/>
      <c r="AE73" s="194" t="s">
        <v>264</v>
      </c>
      <c r="AF73" s="193"/>
      <c r="AG73" s="194" t="s">
        <v>265</v>
      </c>
      <c r="AH73" s="194"/>
      <c r="AI73" s="194" t="s">
        <v>266</v>
      </c>
      <c r="AJ73" s="193"/>
      <c r="AK73" s="195" t="s">
        <v>276</v>
      </c>
      <c r="AL73" s="193"/>
      <c r="AM73" s="194"/>
      <c r="AN73" s="193"/>
      <c r="AO73" s="195" t="s">
        <v>273</v>
      </c>
      <c r="AP73" s="193"/>
      <c r="AQ73" s="194"/>
      <c r="AR73" s="193"/>
      <c r="AS73" s="194"/>
      <c r="AT73" s="193"/>
      <c r="AU73" s="193"/>
    </row>
    <row r="74" spans="1:47" s="120" customFormat="1" ht="15.95" customHeight="1" thickBot="1" x14ac:dyDescent="0.3">
      <c r="A74" s="124">
        <v>13335</v>
      </c>
      <c r="B74" s="266" t="s">
        <v>310</v>
      </c>
      <c r="C74" s="269" t="s">
        <v>0</v>
      </c>
      <c r="D74" s="246" t="s">
        <v>237</v>
      </c>
      <c r="E74" s="175">
        <v>41</v>
      </c>
      <c r="F74" s="179">
        <v>42</v>
      </c>
      <c r="G74" s="125">
        <v>42.6</v>
      </c>
      <c r="H74" s="155">
        <v>69</v>
      </c>
      <c r="I74" s="179">
        <v>57</v>
      </c>
      <c r="J74" s="125">
        <v>53.7</v>
      </c>
      <c r="K74" s="298" t="s">
        <v>0</v>
      </c>
      <c r="L74" s="300" t="s">
        <v>0</v>
      </c>
      <c r="M74" s="302">
        <v>4.4000000000000004</v>
      </c>
      <c r="N74" s="303">
        <f>IF(M74=" "," ",(M74+$L$7-M77))</f>
        <v>3.8000000000000003</v>
      </c>
      <c r="O74" s="287">
        <v>50</v>
      </c>
      <c r="P74" s="289">
        <v>41531</v>
      </c>
      <c r="Q74" s="534">
        <v>43205</v>
      </c>
      <c r="R74" s="536">
        <v>43388</v>
      </c>
      <c r="S74" s="291" t="s">
        <v>256</v>
      </c>
      <c r="T74" s="292"/>
      <c r="U74" s="219">
        <v>1</v>
      </c>
      <c r="V74" s="147" t="s">
        <v>0</v>
      </c>
      <c r="W74" s="148">
        <v>1</v>
      </c>
      <c r="X74" s="149">
        <v>1</v>
      </c>
      <c r="Y74" s="150" t="s">
        <v>0</v>
      </c>
      <c r="Z74" s="151" t="s">
        <v>0</v>
      </c>
      <c r="AA74" s="147" t="s">
        <v>0</v>
      </c>
      <c r="AB74" s="152" t="s">
        <v>0</v>
      </c>
      <c r="AC74" s="196" t="s">
        <v>237</v>
      </c>
      <c r="AD74" s="199" t="s">
        <v>260</v>
      </c>
      <c r="AE74" s="198">
        <f>E74+F74/60+G74/60/60</f>
        <v>41.711833333333338</v>
      </c>
      <c r="AF74" s="199" t="s">
        <v>261</v>
      </c>
      <c r="AG74" s="198" t="e">
        <f>E77+F77/60+G77/60/60</f>
        <v>#VALUE!</v>
      </c>
      <c r="AH74" s="205" t="s">
        <v>267</v>
      </c>
      <c r="AI74" s="198" t="e">
        <f>AG74-AE74</f>
        <v>#VALUE!</v>
      </c>
      <c r="AJ74" s="199" t="s">
        <v>269</v>
      </c>
      <c r="AK74" s="198" t="e">
        <f>AI75*60*COS((AE74+AG74)/2*PI()/180)</f>
        <v>#VALUE!</v>
      </c>
      <c r="AL74" s="199" t="s">
        <v>271</v>
      </c>
      <c r="AM74" s="198" t="e">
        <f>AK74*6076.12</f>
        <v>#VALUE!</v>
      </c>
      <c r="AN74" s="199" t="s">
        <v>274</v>
      </c>
      <c r="AO74" s="198">
        <f>AE74*PI()/180</f>
        <v>0.72800882870978811</v>
      </c>
      <c r="AP74" s="199" t="s">
        <v>277</v>
      </c>
      <c r="AQ74" s="198" t="e">
        <f>AG74 *PI()/180</f>
        <v>#VALUE!</v>
      </c>
      <c r="AR74" s="199" t="s">
        <v>279</v>
      </c>
      <c r="AS74" s="198" t="e">
        <f>1*ATAN2(COS(AO74)*SIN(AQ74)-SIN(AO74)*COS(AQ74)*COS(AQ75-AO75),SIN(AQ75-AO75)*COS(AQ74))</f>
        <v>#VALUE!</v>
      </c>
      <c r="AT74" s="200" t="s">
        <v>282</v>
      </c>
      <c r="AU74" s="206" t="e">
        <f>SQRT(AK75*AK75+AK74*AK74)</f>
        <v>#VALUE!</v>
      </c>
    </row>
    <row r="75" spans="1:47" s="120" customFormat="1" ht="15.95" customHeight="1" thickTop="1" thickBot="1" x14ac:dyDescent="0.3">
      <c r="A75" s="164">
        <v>100116980223</v>
      </c>
      <c r="B75" s="267"/>
      <c r="C75" s="270"/>
      <c r="D75" s="246" t="s">
        <v>242</v>
      </c>
      <c r="E75" s="176">
        <f t="shared" ref="E75:J75" si="12">E74</f>
        <v>41</v>
      </c>
      <c r="F75" s="180">
        <f t="shared" si="12"/>
        <v>42</v>
      </c>
      <c r="G75" s="169">
        <f t="shared" si="12"/>
        <v>42.6</v>
      </c>
      <c r="H75" s="154">
        <f t="shared" si="12"/>
        <v>69</v>
      </c>
      <c r="I75" s="180">
        <f t="shared" si="12"/>
        <v>57</v>
      </c>
      <c r="J75" s="170">
        <f t="shared" si="12"/>
        <v>53.7</v>
      </c>
      <c r="K75" s="299"/>
      <c r="L75" s="301"/>
      <c r="M75" s="302"/>
      <c r="N75" s="304"/>
      <c r="O75" s="288"/>
      <c r="P75" s="290"/>
      <c r="Q75" s="293" t="s">
        <v>329</v>
      </c>
      <c r="R75" s="294"/>
      <c r="S75" s="294"/>
      <c r="T75" s="294"/>
      <c r="U75" s="519" t="s">
        <v>324</v>
      </c>
      <c r="V75" s="520"/>
      <c r="W75" s="520"/>
      <c r="X75" s="520"/>
      <c r="Y75" s="521"/>
      <c r="Z75" s="314" t="s">
        <v>294</v>
      </c>
      <c r="AA75" s="315"/>
      <c r="AB75" s="316"/>
      <c r="AC75" s="196" t="s">
        <v>192</v>
      </c>
      <c r="AD75" s="199" t="s">
        <v>262</v>
      </c>
      <c r="AE75" s="198">
        <f>H74+I74/60+J74/60/60</f>
        <v>69.964916666666667</v>
      </c>
      <c r="AF75" s="199" t="s">
        <v>263</v>
      </c>
      <c r="AG75" s="198" t="e">
        <f>H77+I77/60+J77/60/60</f>
        <v>#VALUE!</v>
      </c>
      <c r="AH75" s="205" t="s">
        <v>268</v>
      </c>
      <c r="AI75" s="198" t="e">
        <f>AE75-AG75</f>
        <v>#VALUE!</v>
      </c>
      <c r="AJ75" s="199" t="s">
        <v>270</v>
      </c>
      <c r="AK75" s="198" t="e">
        <f>AI74*60</f>
        <v>#VALUE!</v>
      </c>
      <c r="AL75" s="199" t="s">
        <v>272</v>
      </c>
      <c r="AM75" s="198" t="e">
        <f>AK75*6076.12</f>
        <v>#VALUE!</v>
      </c>
      <c r="AN75" s="199" t="s">
        <v>275</v>
      </c>
      <c r="AO75" s="198">
        <f>AE75*PI()/180</f>
        <v>1.2211181567167892</v>
      </c>
      <c r="AP75" s="199" t="s">
        <v>278</v>
      </c>
      <c r="AQ75" s="198" t="e">
        <f>AG75*PI()/180</f>
        <v>#VALUE!</v>
      </c>
      <c r="AR75" s="199" t="s">
        <v>280</v>
      </c>
      <c r="AS75" s="197" t="e">
        <f>IF(360+AS74/(2*PI())*360&gt;360,AS74/(PI())*360,360+AS74/(2*PI())*360)</f>
        <v>#VALUE!</v>
      </c>
      <c r="AT75" s="201"/>
      <c r="AU75" s="201"/>
    </row>
    <row r="76" spans="1:47" s="120" customFormat="1" ht="15.95" customHeight="1" thickBot="1" x14ac:dyDescent="0.3">
      <c r="A76" s="537">
        <v>14</v>
      </c>
      <c r="B76" s="267"/>
      <c r="C76" s="270"/>
      <c r="D76" s="246" t="s">
        <v>243</v>
      </c>
      <c r="E76" s="260" t="s">
        <v>258</v>
      </c>
      <c r="F76" s="261"/>
      <c r="G76" s="261"/>
      <c r="H76" s="261"/>
      <c r="I76" s="261"/>
      <c r="J76" s="262"/>
      <c r="K76" s="126" t="s">
        <v>16</v>
      </c>
      <c r="L76" s="213" t="s">
        <v>283</v>
      </c>
      <c r="M76" s="127" t="s">
        <v>250</v>
      </c>
      <c r="N76" s="128" t="s">
        <v>4</v>
      </c>
      <c r="O76" s="129" t="s">
        <v>18</v>
      </c>
      <c r="P76" s="225" t="s">
        <v>188</v>
      </c>
      <c r="Q76" s="295"/>
      <c r="R76" s="294"/>
      <c r="S76" s="294"/>
      <c r="T76" s="294"/>
      <c r="U76" s="522"/>
      <c r="V76" s="523"/>
      <c r="W76" s="523"/>
      <c r="X76" s="523"/>
      <c r="Y76" s="524"/>
      <c r="Z76" s="317"/>
      <c r="AA76" s="318"/>
      <c r="AB76" s="319"/>
      <c r="AC76" s="202"/>
      <c r="AD76" s="201"/>
      <c r="AE76" s="201"/>
      <c r="AF76" s="201"/>
      <c r="AG76" s="201"/>
      <c r="AH76" s="201"/>
      <c r="AI76" s="201"/>
      <c r="AJ76" s="201"/>
      <c r="AK76" s="201"/>
      <c r="AL76" s="201"/>
      <c r="AM76" s="201"/>
      <c r="AN76" s="201"/>
      <c r="AO76" s="201"/>
      <c r="AP76" s="201"/>
      <c r="AQ76" s="201"/>
      <c r="AR76" s="199" t="s">
        <v>281</v>
      </c>
      <c r="AS76" s="197" t="e">
        <f>61.582*ACOS(SIN(AE74)*SIN(AG74)+COS(AE74)*COS(AG74)*(AE75-AG75))*6076.12</f>
        <v>#VALUE!</v>
      </c>
      <c r="AT76" s="201"/>
      <c r="AU76" s="201"/>
    </row>
    <row r="77" spans="1:47" s="119" customFormat="1" ht="35.1" customHeight="1" thickTop="1" thickBot="1" x14ac:dyDescent="0.3">
      <c r="A77" s="528" t="str">
        <f>IF(Z74=1,"VERIFIED",IF(AA74=1,"RECHECKED",IF(V74=1,"RECHECK",IF(X74=1,"VERIFY",IF(Y74=1,"NEED PMT APP","SANITY CHECK ONLY")))))</f>
        <v>VERIFY</v>
      </c>
      <c r="B77" s="268"/>
      <c r="C77" s="271"/>
      <c r="D77" s="247" t="s">
        <v>192</v>
      </c>
      <c r="E77" s="177" t="s">
        <v>0</v>
      </c>
      <c r="F77" s="181" t="s">
        <v>0</v>
      </c>
      <c r="G77" s="172" t="s">
        <v>0</v>
      </c>
      <c r="H77" s="171" t="s">
        <v>0</v>
      </c>
      <c r="I77" s="181" t="s">
        <v>0</v>
      </c>
      <c r="J77" s="172" t="s">
        <v>0</v>
      </c>
      <c r="K77" s="130" t="str">
        <f>$N$7</f>
        <v xml:space="preserve"> </v>
      </c>
      <c r="L77" s="253" t="str">
        <f>IF(E77=" ","OBS POSN not in use",AU74*6076.12)</f>
        <v>OBS POSN not in use</v>
      </c>
      <c r="M77" s="207">
        <v>0.6</v>
      </c>
      <c r="N77" s="256" t="str">
        <f>IF(W74=1,"Need a Photo","Has a Photo")</f>
        <v>Need a Photo</v>
      </c>
      <c r="O77" s="249" t="s">
        <v>257</v>
      </c>
      <c r="P77" s="254" t="str">
        <f>IF(E77=" ","OBS POSN not in use",(IF(L77&gt;O74,"OFF STA","ON STA")))</f>
        <v>OBS POSN not in use</v>
      </c>
      <c r="Q77" s="296"/>
      <c r="R77" s="297"/>
      <c r="S77" s="297"/>
      <c r="T77" s="297"/>
      <c r="U77" s="525"/>
      <c r="V77" s="526"/>
      <c r="W77" s="526"/>
      <c r="X77" s="526"/>
      <c r="Y77" s="527"/>
      <c r="Z77" s="320"/>
      <c r="AA77" s="321"/>
      <c r="AB77" s="322"/>
      <c r="AC77" s="118"/>
    </row>
    <row r="78" spans="1:47" s="117" customFormat="1" ht="9" customHeight="1" thickTop="1" thickBot="1" x14ac:dyDescent="0.3">
      <c r="A78" s="191"/>
      <c r="B78" s="132" t="s">
        <v>11</v>
      </c>
      <c r="C78" s="133"/>
      <c r="D78" s="134" t="s">
        <v>12</v>
      </c>
      <c r="E78" s="174" t="s">
        <v>246</v>
      </c>
      <c r="F78" s="174" t="s">
        <v>247</v>
      </c>
      <c r="G78" s="166" t="s">
        <v>248</v>
      </c>
      <c r="H78" s="134" t="s">
        <v>246</v>
      </c>
      <c r="I78" s="174" t="s">
        <v>247</v>
      </c>
      <c r="J78" s="166" t="s">
        <v>248</v>
      </c>
      <c r="K78" s="135" t="s">
        <v>13</v>
      </c>
      <c r="L78" s="136" t="s">
        <v>14</v>
      </c>
      <c r="M78" s="136" t="s">
        <v>17</v>
      </c>
      <c r="N78" s="227" t="s">
        <v>15</v>
      </c>
      <c r="O78" s="228" t="s">
        <v>19</v>
      </c>
      <c r="P78" s="229" t="s">
        <v>255</v>
      </c>
      <c r="Q78" s="141" t="s">
        <v>252</v>
      </c>
      <c r="R78" s="142"/>
      <c r="S78" s="143" t="s">
        <v>191</v>
      </c>
      <c r="T78" s="218"/>
      <c r="U78" s="323" t="s">
        <v>284</v>
      </c>
      <c r="V78" s="324"/>
      <c r="W78" s="324"/>
      <c r="X78" s="324"/>
      <c r="Y78" s="325"/>
      <c r="Z78" s="144" t="s">
        <v>238</v>
      </c>
      <c r="AA78" s="145" t="s">
        <v>239</v>
      </c>
      <c r="AB78" s="146" t="s">
        <v>240</v>
      </c>
      <c r="AC78" s="192"/>
      <c r="AD78" s="193"/>
      <c r="AE78" s="194" t="s">
        <v>264</v>
      </c>
      <c r="AF78" s="193"/>
      <c r="AG78" s="194" t="s">
        <v>265</v>
      </c>
      <c r="AH78" s="194"/>
      <c r="AI78" s="194" t="s">
        <v>266</v>
      </c>
      <c r="AJ78" s="193"/>
      <c r="AK78" s="195" t="s">
        <v>276</v>
      </c>
      <c r="AL78" s="193"/>
      <c r="AM78" s="194"/>
      <c r="AN78" s="193"/>
      <c r="AO78" s="195" t="s">
        <v>273</v>
      </c>
      <c r="AP78" s="193"/>
      <c r="AQ78" s="194"/>
      <c r="AR78" s="193"/>
      <c r="AS78" s="194"/>
      <c r="AT78" s="193"/>
      <c r="AU78" s="193"/>
    </row>
    <row r="79" spans="1:47" s="120" customFormat="1" ht="15.95" customHeight="1" thickBot="1" x14ac:dyDescent="0.3">
      <c r="A79" s="124">
        <v>13336</v>
      </c>
      <c r="B79" s="266" t="s">
        <v>311</v>
      </c>
      <c r="C79" s="269" t="s">
        <v>0</v>
      </c>
      <c r="D79" s="246" t="s">
        <v>237</v>
      </c>
      <c r="E79" s="175">
        <v>41</v>
      </c>
      <c r="F79" s="179">
        <v>42</v>
      </c>
      <c r="G79" s="125">
        <v>48.84</v>
      </c>
      <c r="H79" s="155">
        <v>69</v>
      </c>
      <c r="I79" s="179">
        <v>57</v>
      </c>
      <c r="J79" s="125">
        <v>59.94</v>
      </c>
      <c r="K79" s="298" t="s">
        <v>0</v>
      </c>
      <c r="L79" s="300" t="s">
        <v>0</v>
      </c>
      <c r="M79" s="302">
        <v>5.85</v>
      </c>
      <c r="N79" s="330">
        <f>IF(M79=" "," ",(M79+$L$7-M82))</f>
        <v>2.3599999999999994</v>
      </c>
      <c r="O79" s="287">
        <v>50</v>
      </c>
      <c r="P79" s="289">
        <v>42908</v>
      </c>
      <c r="Q79" s="534">
        <v>43205</v>
      </c>
      <c r="R79" s="536">
        <v>43388</v>
      </c>
      <c r="S79" s="291" t="s">
        <v>312</v>
      </c>
      <c r="T79" s="292"/>
      <c r="U79" s="219">
        <v>1</v>
      </c>
      <c r="V79" s="147">
        <v>1</v>
      </c>
      <c r="W79" s="148">
        <v>1</v>
      </c>
      <c r="X79" s="149" t="s">
        <v>0</v>
      </c>
      <c r="Y79" s="150" t="s">
        <v>0</v>
      </c>
      <c r="Z79" s="151" t="s">
        <v>0</v>
      </c>
      <c r="AA79" s="147" t="s">
        <v>0</v>
      </c>
      <c r="AB79" s="152" t="s">
        <v>0</v>
      </c>
      <c r="AC79" s="196" t="s">
        <v>237</v>
      </c>
      <c r="AD79" s="199" t="s">
        <v>260</v>
      </c>
      <c r="AE79" s="198">
        <f>E79+F79/60+G79/60/60</f>
        <v>41.713566666666672</v>
      </c>
      <c r="AF79" s="199" t="s">
        <v>261</v>
      </c>
      <c r="AG79" s="198" t="e">
        <f>E82+F82/60+G82/60/60</f>
        <v>#VALUE!</v>
      </c>
      <c r="AH79" s="205" t="s">
        <v>267</v>
      </c>
      <c r="AI79" s="198" t="e">
        <f>AG79-AE79</f>
        <v>#VALUE!</v>
      </c>
      <c r="AJ79" s="199" t="s">
        <v>269</v>
      </c>
      <c r="AK79" s="198" t="e">
        <f>AI80*60*COS((AE79+AG79)/2*PI()/180)</f>
        <v>#VALUE!</v>
      </c>
      <c r="AL79" s="199" t="s">
        <v>271</v>
      </c>
      <c r="AM79" s="198" t="e">
        <f>AK79*6076.12</f>
        <v>#VALUE!</v>
      </c>
      <c r="AN79" s="199" t="s">
        <v>274</v>
      </c>
      <c r="AO79" s="198">
        <f>AE79*PI()/180</f>
        <v>0.72803908108348936</v>
      </c>
      <c r="AP79" s="199" t="s">
        <v>277</v>
      </c>
      <c r="AQ79" s="198" t="e">
        <f>AG79 *PI()/180</f>
        <v>#VALUE!</v>
      </c>
      <c r="AR79" s="199" t="s">
        <v>279</v>
      </c>
      <c r="AS79" s="198" t="e">
        <f>1*ATAN2(COS(AO79)*SIN(AQ79)-SIN(AO79)*COS(AQ79)*COS(AQ80-AO80),SIN(AQ80-AO80)*COS(AQ79))</f>
        <v>#VALUE!</v>
      </c>
      <c r="AT79" s="200" t="s">
        <v>282</v>
      </c>
      <c r="AU79" s="206" t="e">
        <f>SQRT(AK80*AK80+AK79*AK79)</f>
        <v>#VALUE!</v>
      </c>
    </row>
    <row r="80" spans="1:47" s="120" customFormat="1" ht="15.95" customHeight="1" thickTop="1" thickBot="1" x14ac:dyDescent="0.3">
      <c r="A80" s="164">
        <v>100116980232</v>
      </c>
      <c r="B80" s="267"/>
      <c r="C80" s="270"/>
      <c r="D80" s="246" t="s">
        <v>242</v>
      </c>
      <c r="E80" s="176">
        <f t="shared" ref="E80:J80" si="13">E79</f>
        <v>41</v>
      </c>
      <c r="F80" s="180">
        <f t="shared" si="13"/>
        <v>42</v>
      </c>
      <c r="G80" s="169">
        <f t="shared" si="13"/>
        <v>48.84</v>
      </c>
      <c r="H80" s="154">
        <f t="shared" si="13"/>
        <v>69</v>
      </c>
      <c r="I80" s="180">
        <f t="shared" si="13"/>
        <v>57</v>
      </c>
      <c r="J80" s="170">
        <f t="shared" si="13"/>
        <v>59.94</v>
      </c>
      <c r="K80" s="299"/>
      <c r="L80" s="301"/>
      <c r="M80" s="302"/>
      <c r="N80" s="331"/>
      <c r="O80" s="288"/>
      <c r="P80" s="290"/>
      <c r="Q80" s="529" t="s">
        <v>330</v>
      </c>
      <c r="R80" s="530"/>
      <c r="S80" s="530"/>
      <c r="T80" s="530"/>
      <c r="U80" s="519" t="s">
        <v>324</v>
      </c>
      <c r="V80" s="520"/>
      <c r="W80" s="520"/>
      <c r="X80" s="520"/>
      <c r="Y80" s="521"/>
      <c r="Z80" s="314" t="s">
        <v>294</v>
      </c>
      <c r="AA80" s="315"/>
      <c r="AB80" s="316"/>
      <c r="AC80" s="196" t="s">
        <v>192</v>
      </c>
      <c r="AD80" s="199" t="s">
        <v>262</v>
      </c>
      <c r="AE80" s="198">
        <f>H79+I79/60+J79/60/60</f>
        <v>69.966650000000001</v>
      </c>
      <c r="AF80" s="199" t="s">
        <v>263</v>
      </c>
      <c r="AG80" s="198" t="e">
        <f>H82+I82/60+J82/60/60</f>
        <v>#VALUE!</v>
      </c>
      <c r="AH80" s="205" t="s">
        <v>268</v>
      </c>
      <c r="AI80" s="198" t="e">
        <f>AE80-AG80</f>
        <v>#VALUE!</v>
      </c>
      <c r="AJ80" s="199" t="s">
        <v>270</v>
      </c>
      <c r="AK80" s="198" t="e">
        <f>AI79*60</f>
        <v>#VALUE!</v>
      </c>
      <c r="AL80" s="199" t="s">
        <v>272</v>
      </c>
      <c r="AM80" s="198" t="e">
        <f>AK80*6076.12</f>
        <v>#VALUE!</v>
      </c>
      <c r="AN80" s="199" t="s">
        <v>275</v>
      </c>
      <c r="AO80" s="198">
        <f>AE80*PI()/180</f>
        <v>1.2211484090904905</v>
      </c>
      <c r="AP80" s="199" t="s">
        <v>278</v>
      </c>
      <c r="AQ80" s="198" t="e">
        <f>AG80*PI()/180</f>
        <v>#VALUE!</v>
      </c>
      <c r="AR80" s="199" t="s">
        <v>280</v>
      </c>
      <c r="AS80" s="197" t="e">
        <f>IF(360+AS79/(2*PI())*360&gt;360,AS79/(PI())*360,360+AS79/(2*PI())*360)</f>
        <v>#VALUE!</v>
      </c>
      <c r="AT80" s="201"/>
      <c r="AU80" s="201"/>
    </row>
    <row r="81" spans="1:47" s="120" customFormat="1" ht="15.95" customHeight="1" thickBot="1" x14ac:dyDescent="0.3">
      <c r="A81" s="537">
        <v>15</v>
      </c>
      <c r="B81" s="267"/>
      <c r="C81" s="270"/>
      <c r="D81" s="246" t="s">
        <v>243</v>
      </c>
      <c r="E81" s="260" t="s">
        <v>258</v>
      </c>
      <c r="F81" s="261"/>
      <c r="G81" s="261"/>
      <c r="H81" s="261"/>
      <c r="I81" s="261"/>
      <c r="J81" s="262"/>
      <c r="K81" s="126" t="s">
        <v>16</v>
      </c>
      <c r="L81" s="213" t="s">
        <v>283</v>
      </c>
      <c r="M81" s="127" t="s">
        <v>250</v>
      </c>
      <c r="N81" s="128" t="s">
        <v>4</v>
      </c>
      <c r="O81" s="129" t="s">
        <v>18</v>
      </c>
      <c r="P81" s="225" t="s">
        <v>188</v>
      </c>
      <c r="Q81" s="531"/>
      <c r="R81" s="530"/>
      <c r="S81" s="530"/>
      <c r="T81" s="530"/>
      <c r="U81" s="522"/>
      <c r="V81" s="523"/>
      <c r="W81" s="523"/>
      <c r="X81" s="523"/>
      <c r="Y81" s="524"/>
      <c r="Z81" s="317"/>
      <c r="AA81" s="318"/>
      <c r="AB81" s="319"/>
      <c r="AC81" s="202"/>
      <c r="AD81" s="201"/>
      <c r="AE81" s="201"/>
      <c r="AF81" s="201"/>
      <c r="AG81" s="201"/>
      <c r="AH81" s="201"/>
      <c r="AI81" s="201"/>
      <c r="AJ81" s="201"/>
      <c r="AK81" s="201"/>
      <c r="AL81" s="201"/>
      <c r="AM81" s="201"/>
      <c r="AN81" s="201"/>
      <c r="AO81" s="201"/>
      <c r="AP81" s="201"/>
      <c r="AQ81" s="201"/>
      <c r="AR81" s="199" t="s">
        <v>281</v>
      </c>
      <c r="AS81" s="197" t="e">
        <f>61.582*ACOS(SIN(AE79)*SIN(AG79)+COS(AE79)*COS(AG79)*(AE80-AG80))*6076.12</f>
        <v>#VALUE!</v>
      </c>
      <c r="AT81" s="201"/>
      <c r="AU81" s="201"/>
    </row>
    <row r="82" spans="1:47" s="119" customFormat="1" ht="35.1" customHeight="1" thickTop="1" thickBot="1" x14ac:dyDescent="0.3">
      <c r="A82" s="528" t="str">
        <f>IF(Z79=1,"VERIFIED",IF(AA79=1,"RECHECKED",IF(V79=1,"RECHECK",IF(X79=1,"VERIFY",IF(Y79=1,"NEED PMT APP","SANITY CHECK ONLY")))))</f>
        <v>RECHECK</v>
      </c>
      <c r="B82" s="268"/>
      <c r="C82" s="271"/>
      <c r="D82" s="247" t="s">
        <v>192</v>
      </c>
      <c r="E82" s="177" t="s">
        <v>0</v>
      </c>
      <c r="F82" s="181" t="s">
        <v>0</v>
      </c>
      <c r="G82" s="172" t="s">
        <v>0</v>
      </c>
      <c r="H82" s="171" t="s">
        <v>0</v>
      </c>
      <c r="I82" s="181" t="s">
        <v>0</v>
      </c>
      <c r="J82" s="172" t="s">
        <v>0</v>
      </c>
      <c r="K82" s="130" t="str">
        <f>$N$7</f>
        <v xml:space="preserve"> </v>
      </c>
      <c r="L82" s="253" t="str">
        <f>IF(E82=" ","OBS POSN not in use",AU79*6076.12)</f>
        <v>OBS POSN not in use</v>
      </c>
      <c r="M82" s="207">
        <v>3.49</v>
      </c>
      <c r="N82" s="256" t="str">
        <f>IF(W79=1,"Need a Photo","Has a Photo")</f>
        <v>Need a Photo</v>
      </c>
      <c r="O82" s="249" t="s">
        <v>257</v>
      </c>
      <c r="P82" s="254" t="str">
        <f>IF(E82=" ","OBS POSN not in use",(IF(L82&gt;O79,"OFF STA","ON STA")))</f>
        <v>OBS POSN not in use</v>
      </c>
      <c r="Q82" s="532"/>
      <c r="R82" s="533"/>
      <c r="S82" s="533"/>
      <c r="T82" s="533"/>
      <c r="U82" s="525"/>
      <c r="V82" s="526"/>
      <c r="W82" s="526"/>
      <c r="X82" s="526"/>
      <c r="Y82" s="527"/>
      <c r="Z82" s="320"/>
      <c r="AA82" s="321"/>
      <c r="AB82" s="322"/>
      <c r="AC82" s="118"/>
    </row>
    <row r="83" spans="1:47" s="117" customFormat="1" ht="9" customHeight="1" thickTop="1" thickBot="1" x14ac:dyDescent="0.3">
      <c r="A83" s="191"/>
      <c r="B83" s="132" t="s">
        <v>11</v>
      </c>
      <c r="C83" s="133"/>
      <c r="D83" s="134" t="s">
        <v>12</v>
      </c>
      <c r="E83" s="174" t="s">
        <v>246</v>
      </c>
      <c r="F83" s="174" t="s">
        <v>247</v>
      </c>
      <c r="G83" s="166" t="s">
        <v>248</v>
      </c>
      <c r="H83" s="134" t="s">
        <v>246</v>
      </c>
      <c r="I83" s="174" t="s">
        <v>247</v>
      </c>
      <c r="J83" s="166" t="s">
        <v>248</v>
      </c>
      <c r="K83" s="135" t="s">
        <v>13</v>
      </c>
      <c r="L83" s="136" t="s">
        <v>14</v>
      </c>
      <c r="M83" s="136" t="s">
        <v>17</v>
      </c>
      <c r="N83" s="137" t="s">
        <v>15</v>
      </c>
      <c r="O83" s="138" t="s">
        <v>19</v>
      </c>
      <c r="P83" s="224" t="s">
        <v>255</v>
      </c>
      <c r="Q83" s="141" t="s">
        <v>252</v>
      </c>
      <c r="R83" s="142"/>
      <c r="S83" s="143" t="s">
        <v>191</v>
      </c>
      <c r="T83" s="218"/>
      <c r="U83" s="323" t="s">
        <v>284</v>
      </c>
      <c r="V83" s="324"/>
      <c r="W83" s="324"/>
      <c r="X83" s="324"/>
      <c r="Y83" s="325"/>
      <c r="Z83" s="159" t="s">
        <v>238</v>
      </c>
      <c r="AA83" s="160" t="s">
        <v>239</v>
      </c>
      <c r="AB83" s="161" t="s">
        <v>240</v>
      </c>
      <c r="AC83" s="192"/>
      <c r="AD83" s="193"/>
      <c r="AE83" s="194" t="s">
        <v>264</v>
      </c>
      <c r="AF83" s="193"/>
      <c r="AG83" s="194" t="s">
        <v>265</v>
      </c>
      <c r="AH83" s="194"/>
      <c r="AI83" s="194" t="s">
        <v>266</v>
      </c>
      <c r="AJ83" s="193"/>
      <c r="AK83" s="195" t="s">
        <v>276</v>
      </c>
      <c r="AL83" s="193"/>
      <c r="AM83" s="194"/>
      <c r="AN83" s="193"/>
      <c r="AO83" s="195" t="s">
        <v>273</v>
      </c>
      <c r="AP83" s="193"/>
      <c r="AQ83" s="194"/>
      <c r="AR83" s="193"/>
      <c r="AS83" s="194"/>
      <c r="AT83" s="193"/>
      <c r="AU83" s="193"/>
    </row>
    <row r="84" spans="1:47" s="120" customFormat="1" ht="15.95" customHeight="1" thickBot="1" x14ac:dyDescent="0.3">
      <c r="A84" s="124">
        <v>0</v>
      </c>
      <c r="B84" s="266" t="s">
        <v>314</v>
      </c>
      <c r="C84" s="269" t="s">
        <v>0</v>
      </c>
      <c r="D84" s="246" t="s">
        <v>237</v>
      </c>
      <c r="E84" s="175">
        <v>41</v>
      </c>
      <c r="F84" s="179">
        <v>42</v>
      </c>
      <c r="G84" s="125">
        <v>41.4</v>
      </c>
      <c r="H84" s="155">
        <v>69</v>
      </c>
      <c r="I84" s="179">
        <v>58</v>
      </c>
      <c r="J84" s="125">
        <v>15.1</v>
      </c>
      <c r="K84" s="298" t="s">
        <v>0</v>
      </c>
      <c r="L84" s="300" t="s">
        <v>0</v>
      </c>
      <c r="M84" s="302">
        <v>16.5</v>
      </c>
      <c r="N84" s="303">
        <f>IF(M84=" "," ",(M84+$L$7-M87))</f>
        <v>14.2</v>
      </c>
      <c r="O84" s="287">
        <v>500</v>
      </c>
      <c r="P84" s="289">
        <v>41547</v>
      </c>
      <c r="Q84" s="534">
        <v>43205</v>
      </c>
      <c r="R84" s="536">
        <v>43388</v>
      </c>
      <c r="S84" s="291" t="s">
        <v>304</v>
      </c>
      <c r="T84" s="292"/>
      <c r="U84" s="219">
        <v>1</v>
      </c>
      <c r="V84" s="147" t="s">
        <v>0</v>
      </c>
      <c r="W84" s="148">
        <v>1</v>
      </c>
      <c r="X84" s="149">
        <v>1</v>
      </c>
      <c r="Y84" s="150" t="s">
        <v>0</v>
      </c>
      <c r="Z84" s="157" t="s">
        <v>0</v>
      </c>
      <c r="AA84" s="156" t="s">
        <v>0</v>
      </c>
      <c r="AB84" s="158" t="s">
        <v>0</v>
      </c>
      <c r="AC84" s="196" t="s">
        <v>237</v>
      </c>
      <c r="AD84" s="199" t="s">
        <v>260</v>
      </c>
      <c r="AE84" s="198">
        <f>E84+F84/60+G84/60/60</f>
        <v>41.711500000000001</v>
      </c>
      <c r="AF84" s="199" t="s">
        <v>261</v>
      </c>
      <c r="AG84" s="198" t="e">
        <f>E87+F87/60+G87/60/60</f>
        <v>#VALUE!</v>
      </c>
      <c r="AH84" s="205" t="s">
        <v>267</v>
      </c>
      <c r="AI84" s="198" t="e">
        <f>AG84-AE84</f>
        <v>#VALUE!</v>
      </c>
      <c r="AJ84" s="199" t="s">
        <v>269</v>
      </c>
      <c r="AK84" s="198" t="e">
        <f>AI85*60*COS((AE84+AG84)/2*PI()/180)</f>
        <v>#VALUE!</v>
      </c>
      <c r="AL84" s="199" t="s">
        <v>271</v>
      </c>
      <c r="AM84" s="198" t="e">
        <f>AK84*6076.12</f>
        <v>#VALUE!</v>
      </c>
      <c r="AN84" s="199" t="s">
        <v>274</v>
      </c>
      <c r="AO84" s="198">
        <f>AE84*PI()/180</f>
        <v>0.7280030109456147</v>
      </c>
      <c r="AP84" s="199" t="s">
        <v>277</v>
      </c>
      <c r="AQ84" s="198" t="e">
        <f>AG84 *PI()/180</f>
        <v>#VALUE!</v>
      </c>
      <c r="AR84" s="199" t="s">
        <v>279</v>
      </c>
      <c r="AS84" s="198" t="e">
        <f>1*ATAN2(COS(AO84)*SIN(AQ84)-SIN(AO84)*COS(AQ84)*COS(AQ85-AO85),SIN(AQ85-AO85)*COS(AQ84))</f>
        <v>#VALUE!</v>
      </c>
      <c r="AT84" s="200" t="s">
        <v>282</v>
      </c>
      <c r="AU84" s="206" t="e">
        <f>SQRT(AK85*AK85+AK84*AK84)</f>
        <v>#VALUE!</v>
      </c>
    </row>
    <row r="85" spans="1:47" s="120" customFormat="1" ht="15.95" customHeight="1" thickTop="1" thickBot="1" x14ac:dyDescent="0.3">
      <c r="A85" s="164" t="s">
        <v>0</v>
      </c>
      <c r="B85" s="267"/>
      <c r="C85" s="270"/>
      <c r="D85" s="246" t="s">
        <v>242</v>
      </c>
      <c r="E85" s="263" t="s">
        <v>259</v>
      </c>
      <c r="F85" s="264"/>
      <c r="G85" s="264"/>
      <c r="H85" s="264"/>
      <c r="I85" s="264"/>
      <c r="J85" s="265"/>
      <c r="K85" s="299"/>
      <c r="L85" s="301"/>
      <c r="M85" s="302"/>
      <c r="N85" s="304"/>
      <c r="O85" s="288"/>
      <c r="P85" s="290"/>
      <c r="Q85" s="529" t="s">
        <v>331</v>
      </c>
      <c r="R85" s="530"/>
      <c r="S85" s="530"/>
      <c r="T85" s="530"/>
      <c r="U85" s="519" t="s">
        <v>324</v>
      </c>
      <c r="V85" s="520"/>
      <c r="W85" s="520"/>
      <c r="X85" s="520"/>
      <c r="Y85" s="521"/>
      <c r="Z85" s="314" t="s">
        <v>294</v>
      </c>
      <c r="AA85" s="315"/>
      <c r="AB85" s="316"/>
      <c r="AC85" s="196" t="s">
        <v>192</v>
      </c>
      <c r="AD85" s="199" t="s">
        <v>262</v>
      </c>
      <c r="AE85" s="198">
        <f>H84+I84/60+J84/60/60</f>
        <v>69.97086111111112</v>
      </c>
      <c r="AF85" s="199" t="s">
        <v>263</v>
      </c>
      <c r="AG85" s="198" t="e">
        <f>H87+I87/60+J87/60/60</f>
        <v>#VALUE!</v>
      </c>
      <c r="AH85" s="205" t="s">
        <v>268</v>
      </c>
      <c r="AI85" s="198" t="e">
        <f>AE85-AG85</f>
        <v>#VALUE!</v>
      </c>
      <c r="AJ85" s="199" t="s">
        <v>270</v>
      </c>
      <c r="AK85" s="198" t="e">
        <f>AI84*60</f>
        <v>#VALUE!</v>
      </c>
      <c r="AL85" s="199" t="s">
        <v>272</v>
      </c>
      <c r="AM85" s="198" t="e">
        <f>AK85*6076.12</f>
        <v>#VALUE!</v>
      </c>
      <c r="AN85" s="199" t="s">
        <v>275</v>
      </c>
      <c r="AO85" s="198">
        <f>AE85*PI()/180</f>
        <v>1.2212219068445469</v>
      </c>
      <c r="AP85" s="199" t="s">
        <v>278</v>
      </c>
      <c r="AQ85" s="198" t="e">
        <f>AG85*PI()/180</f>
        <v>#VALUE!</v>
      </c>
      <c r="AR85" s="199" t="s">
        <v>280</v>
      </c>
      <c r="AS85" s="197" t="e">
        <f>IF(360+AS84/(2*PI())*360&gt;360,AS84/(PI())*360,360+AS84/(2*PI())*360)</f>
        <v>#VALUE!</v>
      </c>
      <c r="AT85" s="201"/>
      <c r="AU85" s="201"/>
    </row>
    <row r="86" spans="1:47" s="120" customFormat="1" ht="15.95" customHeight="1" thickBot="1" x14ac:dyDescent="0.3">
      <c r="A86" s="537">
        <v>16</v>
      </c>
      <c r="B86" s="267"/>
      <c r="C86" s="270"/>
      <c r="D86" s="246" t="s">
        <v>243</v>
      </c>
      <c r="E86" s="260" t="s">
        <v>258</v>
      </c>
      <c r="F86" s="261"/>
      <c r="G86" s="261"/>
      <c r="H86" s="261"/>
      <c r="I86" s="261"/>
      <c r="J86" s="262"/>
      <c r="K86" s="126" t="s">
        <v>16</v>
      </c>
      <c r="L86" s="213" t="s">
        <v>283</v>
      </c>
      <c r="M86" s="127" t="s">
        <v>250</v>
      </c>
      <c r="N86" s="128" t="s">
        <v>4</v>
      </c>
      <c r="O86" s="129" t="s">
        <v>18</v>
      </c>
      <c r="P86" s="225" t="s">
        <v>188</v>
      </c>
      <c r="Q86" s="531"/>
      <c r="R86" s="530"/>
      <c r="S86" s="530"/>
      <c r="T86" s="530"/>
      <c r="U86" s="522"/>
      <c r="V86" s="523"/>
      <c r="W86" s="523"/>
      <c r="X86" s="523"/>
      <c r="Y86" s="524"/>
      <c r="Z86" s="317"/>
      <c r="AA86" s="318"/>
      <c r="AB86" s="319"/>
      <c r="AC86" s="202"/>
      <c r="AD86" s="201"/>
      <c r="AE86" s="201"/>
      <c r="AF86" s="201"/>
      <c r="AG86" s="201"/>
      <c r="AH86" s="201"/>
      <c r="AI86" s="201"/>
      <c r="AJ86" s="201"/>
      <c r="AK86" s="201"/>
      <c r="AL86" s="201"/>
      <c r="AM86" s="201"/>
      <c r="AN86" s="201"/>
      <c r="AO86" s="201"/>
      <c r="AP86" s="201"/>
      <c r="AQ86" s="201"/>
      <c r="AR86" s="199" t="s">
        <v>281</v>
      </c>
      <c r="AS86" s="197" t="e">
        <f>61.582*ACOS(SIN(AE84)*SIN(AG84)+COS(AE84)*COS(AG84)*(AE85-AG85))*6076.12</f>
        <v>#VALUE!</v>
      </c>
      <c r="AT86" s="201"/>
      <c r="AU86" s="201"/>
    </row>
    <row r="87" spans="1:47" s="119" customFormat="1" ht="35.1" customHeight="1" thickTop="1" thickBot="1" x14ac:dyDescent="0.3">
      <c r="A87" s="528" t="str">
        <f>IF(Z84=1,"VERIFIED",IF(AA84=1,"RECHECKED",IF(V84=1,"RECHECK",IF(X84=1,"VERIFY",IF(Y84=1,"NEED PMT APP","SANITY CHECK ONLY")))))</f>
        <v>VERIFY</v>
      </c>
      <c r="B87" s="268"/>
      <c r="C87" s="271"/>
      <c r="D87" s="247" t="s">
        <v>192</v>
      </c>
      <c r="E87" s="177" t="s">
        <v>0</v>
      </c>
      <c r="F87" s="181" t="s">
        <v>0</v>
      </c>
      <c r="G87" s="172" t="s">
        <v>0</v>
      </c>
      <c r="H87" s="171" t="s">
        <v>0</v>
      </c>
      <c r="I87" s="181" t="s">
        <v>0</v>
      </c>
      <c r="J87" s="172" t="s">
        <v>0</v>
      </c>
      <c r="K87" s="130" t="str">
        <f>$N$7</f>
        <v xml:space="preserve"> </v>
      </c>
      <c r="L87" s="253" t="str">
        <f>IF(E87=" ","OBS POSN not in use",AU84*6076.12)</f>
        <v>OBS POSN not in use</v>
      </c>
      <c r="M87" s="207">
        <v>2.2999999999999998</v>
      </c>
      <c r="N87" s="256" t="str">
        <f>IF(W84=1,"Need a Photo","Has a Photo")</f>
        <v>Need a Photo</v>
      </c>
      <c r="O87" s="249" t="s">
        <v>257</v>
      </c>
      <c r="P87" s="254" t="str">
        <f>IF(E87=" ","OBS POSN not in use",(IF(L87&gt;O84,"OFF STA","ON STA")))</f>
        <v>OBS POSN not in use</v>
      </c>
      <c r="Q87" s="532"/>
      <c r="R87" s="533"/>
      <c r="S87" s="533"/>
      <c r="T87" s="533"/>
      <c r="U87" s="525"/>
      <c r="V87" s="526"/>
      <c r="W87" s="526"/>
      <c r="X87" s="526"/>
      <c r="Y87" s="527"/>
      <c r="Z87" s="320"/>
      <c r="AA87" s="321"/>
      <c r="AB87" s="322"/>
      <c r="AC87" s="118"/>
    </row>
    <row r="88" spans="1:47" s="117" customFormat="1" ht="9" customHeight="1" thickTop="1" thickBot="1" x14ac:dyDescent="0.3">
      <c r="A88" s="191"/>
      <c r="B88" s="132" t="s">
        <v>11</v>
      </c>
      <c r="C88" s="133"/>
      <c r="D88" s="134" t="s">
        <v>12</v>
      </c>
      <c r="E88" s="174" t="s">
        <v>246</v>
      </c>
      <c r="F88" s="174" t="s">
        <v>247</v>
      </c>
      <c r="G88" s="166" t="s">
        <v>248</v>
      </c>
      <c r="H88" s="134" t="s">
        <v>246</v>
      </c>
      <c r="I88" s="174" t="s">
        <v>247</v>
      </c>
      <c r="J88" s="166" t="s">
        <v>248</v>
      </c>
      <c r="K88" s="135" t="s">
        <v>13</v>
      </c>
      <c r="L88" s="136" t="s">
        <v>14</v>
      </c>
      <c r="M88" s="136" t="s">
        <v>17</v>
      </c>
      <c r="N88" s="227" t="s">
        <v>15</v>
      </c>
      <c r="O88" s="228" t="s">
        <v>19</v>
      </c>
      <c r="P88" s="229" t="s">
        <v>255</v>
      </c>
      <c r="Q88" s="141" t="s">
        <v>252</v>
      </c>
      <c r="R88" s="142"/>
      <c r="S88" s="143" t="s">
        <v>191</v>
      </c>
      <c r="T88" s="218"/>
      <c r="U88" s="323" t="s">
        <v>284</v>
      </c>
      <c r="V88" s="324"/>
      <c r="W88" s="324"/>
      <c r="X88" s="324"/>
      <c r="Y88" s="325"/>
      <c r="Z88" s="159" t="s">
        <v>238</v>
      </c>
      <c r="AA88" s="160" t="s">
        <v>239</v>
      </c>
      <c r="AB88" s="161" t="s">
        <v>240</v>
      </c>
      <c r="AC88" s="192"/>
      <c r="AD88" s="193"/>
      <c r="AE88" s="194" t="s">
        <v>264</v>
      </c>
      <c r="AF88" s="193"/>
      <c r="AG88" s="194" t="s">
        <v>265</v>
      </c>
      <c r="AH88" s="194"/>
      <c r="AI88" s="194" t="s">
        <v>266</v>
      </c>
      <c r="AJ88" s="193"/>
      <c r="AK88" s="195" t="s">
        <v>276</v>
      </c>
      <c r="AL88" s="193"/>
      <c r="AM88" s="194"/>
      <c r="AN88" s="193"/>
      <c r="AO88" s="195" t="s">
        <v>273</v>
      </c>
      <c r="AP88" s="193"/>
      <c r="AQ88" s="194"/>
      <c r="AR88" s="193"/>
      <c r="AS88" s="194"/>
      <c r="AT88" s="193"/>
      <c r="AU88" s="193"/>
    </row>
    <row r="89" spans="1:47" s="120" customFormat="1" ht="15.95" customHeight="1" thickBot="1" x14ac:dyDescent="0.3">
      <c r="A89" s="124">
        <v>13337</v>
      </c>
      <c r="B89" s="266" t="s">
        <v>313</v>
      </c>
      <c r="C89" s="269" t="s">
        <v>0</v>
      </c>
      <c r="D89" s="246" t="s">
        <v>237</v>
      </c>
      <c r="E89" s="175">
        <v>41</v>
      </c>
      <c r="F89" s="179">
        <v>42</v>
      </c>
      <c r="G89" s="125">
        <v>39.659999999999997</v>
      </c>
      <c r="H89" s="155">
        <v>69</v>
      </c>
      <c r="I89" s="179">
        <v>58</v>
      </c>
      <c r="J89" s="125">
        <v>17.46</v>
      </c>
      <c r="K89" s="298" t="s">
        <v>0</v>
      </c>
      <c r="L89" s="300" t="s">
        <v>0</v>
      </c>
      <c r="M89" s="302">
        <v>7.5</v>
      </c>
      <c r="N89" s="303">
        <f>IF(M89=" "," ",(M89+$L$7-M92))</f>
        <v>6.9</v>
      </c>
      <c r="O89" s="287">
        <v>50</v>
      </c>
      <c r="P89" s="289">
        <v>41540</v>
      </c>
      <c r="Q89" s="534">
        <v>43205</v>
      </c>
      <c r="R89" s="536">
        <v>43388</v>
      </c>
      <c r="S89" s="291" t="s">
        <v>256</v>
      </c>
      <c r="T89" s="292"/>
      <c r="U89" s="219">
        <v>1</v>
      </c>
      <c r="V89" s="147" t="s">
        <v>0</v>
      </c>
      <c r="W89" s="148">
        <v>1</v>
      </c>
      <c r="X89" s="149">
        <v>1</v>
      </c>
      <c r="Y89" s="150" t="s">
        <v>0</v>
      </c>
      <c r="Z89" s="157" t="s">
        <v>0</v>
      </c>
      <c r="AA89" s="156" t="s">
        <v>0</v>
      </c>
      <c r="AB89" s="158" t="s">
        <v>0</v>
      </c>
      <c r="AC89" s="196" t="s">
        <v>237</v>
      </c>
      <c r="AD89" s="199" t="s">
        <v>260</v>
      </c>
      <c r="AE89" s="198">
        <f>E89+F89/60+G89/60/60</f>
        <v>41.711016666666673</v>
      </c>
      <c r="AF89" s="199" t="s">
        <v>261</v>
      </c>
      <c r="AG89" s="198" t="e">
        <f>E92+F92/60+G92/60/60</f>
        <v>#VALUE!</v>
      </c>
      <c r="AH89" s="205" t="s">
        <v>267</v>
      </c>
      <c r="AI89" s="198" t="e">
        <f>AG89-AE89</f>
        <v>#VALUE!</v>
      </c>
      <c r="AJ89" s="199" t="s">
        <v>269</v>
      </c>
      <c r="AK89" s="198" t="e">
        <f>AI90*60*COS((AE89+AG89)/2*PI()/180)</f>
        <v>#VALUE!</v>
      </c>
      <c r="AL89" s="199" t="s">
        <v>271</v>
      </c>
      <c r="AM89" s="198" t="e">
        <f>AK89*6076.12</f>
        <v>#VALUE!</v>
      </c>
      <c r="AN89" s="199" t="s">
        <v>274</v>
      </c>
      <c r="AO89" s="198">
        <f>AE89*PI()/180</f>
        <v>0.72799457518756361</v>
      </c>
      <c r="AP89" s="199" t="s">
        <v>277</v>
      </c>
      <c r="AQ89" s="198" t="e">
        <f>AG89 *PI()/180</f>
        <v>#VALUE!</v>
      </c>
      <c r="AR89" s="199" t="s">
        <v>279</v>
      </c>
      <c r="AS89" s="198" t="e">
        <f>1*ATAN2(COS(AO89)*SIN(AQ89)-SIN(AO89)*COS(AQ89)*COS(AQ90-AO90),SIN(AQ90-AO90)*COS(AQ89))</f>
        <v>#VALUE!</v>
      </c>
      <c r="AT89" s="200" t="s">
        <v>282</v>
      </c>
      <c r="AU89" s="206" t="e">
        <f>SQRT(AK90*AK90+AK89*AK89)</f>
        <v>#VALUE!</v>
      </c>
    </row>
    <row r="90" spans="1:47" s="120" customFormat="1" ht="15.95" customHeight="1" thickTop="1" thickBot="1" x14ac:dyDescent="0.3">
      <c r="A90" s="164">
        <v>100116980235</v>
      </c>
      <c r="B90" s="267"/>
      <c r="C90" s="270"/>
      <c r="D90" s="246" t="s">
        <v>242</v>
      </c>
      <c r="E90" s="176">
        <f t="shared" ref="E90:J90" si="14">E89</f>
        <v>41</v>
      </c>
      <c r="F90" s="180">
        <f t="shared" si="14"/>
        <v>42</v>
      </c>
      <c r="G90" s="169">
        <f t="shared" si="14"/>
        <v>39.659999999999997</v>
      </c>
      <c r="H90" s="154">
        <f t="shared" si="14"/>
        <v>69</v>
      </c>
      <c r="I90" s="180">
        <f t="shared" si="14"/>
        <v>58</v>
      </c>
      <c r="J90" s="170">
        <f t="shared" si="14"/>
        <v>17.46</v>
      </c>
      <c r="K90" s="299"/>
      <c r="L90" s="301"/>
      <c r="M90" s="302"/>
      <c r="N90" s="304"/>
      <c r="O90" s="288"/>
      <c r="P90" s="290"/>
      <c r="Q90" s="529" t="s">
        <v>329</v>
      </c>
      <c r="R90" s="530"/>
      <c r="S90" s="530"/>
      <c r="T90" s="530"/>
      <c r="U90" s="519" t="s">
        <v>324</v>
      </c>
      <c r="V90" s="520"/>
      <c r="W90" s="520"/>
      <c r="X90" s="520"/>
      <c r="Y90" s="521"/>
      <c r="Z90" s="314" t="s">
        <v>294</v>
      </c>
      <c r="AA90" s="315"/>
      <c r="AB90" s="316"/>
      <c r="AC90" s="196" t="s">
        <v>192</v>
      </c>
      <c r="AD90" s="199" t="s">
        <v>262</v>
      </c>
      <c r="AE90" s="198">
        <f>H89+I89/60+J89/60/60</f>
        <v>69.971516666666673</v>
      </c>
      <c r="AF90" s="199" t="s">
        <v>263</v>
      </c>
      <c r="AG90" s="198" t="e">
        <f>H92+I92/60+J92/60/60</f>
        <v>#VALUE!</v>
      </c>
      <c r="AH90" s="205" t="s">
        <v>268</v>
      </c>
      <c r="AI90" s="198" t="e">
        <f>AE90-AG90</f>
        <v>#VALUE!</v>
      </c>
      <c r="AJ90" s="199" t="s">
        <v>270</v>
      </c>
      <c r="AK90" s="198" t="e">
        <f>AI89*60</f>
        <v>#VALUE!</v>
      </c>
      <c r="AL90" s="199" t="s">
        <v>272</v>
      </c>
      <c r="AM90" s="198" t="e">
        <f>AK90*6076.12</f>
        <v>#VALUE!</v>
      </c>
      <c r="AN90" s="199" t="s">
        <v>275</v>
      </c>
      <c r="AO90" s="198">
        <f>AE90*PI()/180</f>
        <v>1.2212333484474209</v>
      </c>
      <c r="AP90" s="199" t="s">
        <v>278</v>
      </c>
      <c r="AQ90" s="198" t="e">
        <f>AG90*PI()/180</f>
        <v>#VALUE!</v>
      </c>
      <c r="AR90" s="199" t="s">
        <v>280</v>
      </c>
      <c r="AS90" s="197" t="e">
        <f>IF(360+AS89/(2*PI())*360&gt;360,AS89/(PI())*360,360+AS89/(2*PI())*360)</f>
        <v>#VALUE!</v>
      </c>
      <c r="AT90" s="201"/>
      <c r="AU90" s="201"/>
    </row>
    <row r="91" spans="1:47" s="120" customFormat="1" ht="15.95" customHeight="1" thickBot="1" x14ac:dyDescent="0.3">
      <c r="A91" s="537">
        <v>17</v>
      </c>
      <c r="B91" s="267"/>
      <c r="C91" s="270"/>
      <c r="D91" s="246" t="s">
        <v>243</v>
      </c>
      <c r="E91" s="260" t="s">
        <v>258</v>
      </c>
      <c r="F91" s="261"/>
      <c r="G91" s="261"/>
      <c r="H91" s="261"/>
      <c r="I91" s="261"/>
      <c r="J91" s="262"/>
      <c r="K91" s="126" t="s">
        <v>16</v>
      </c>
      <c r="L91" s="213" t="s">
        <v>283</v>
      </c>
      <c r="M91" s="127" t="s">
        <v>250</v>
      </c>
      <c r="N91" s="128" t="s">
        <v>4</v>
      </c>
      <c r="O91" s="129" t="s">
        <v>18</v>
      </c>
      <c r="P91" s="225" t="s">
        <v>188</v>
      </c>
      <c r="Q91" s="531"/>
      <c r="R91" s="530"/>
      <c r="S91" s="530"/>
      <c r="T91" s="530"/>
      <c r="U91" s="522"/>
      <c r="V91" s="523"/>
      <c r="W91" s="523"/>
      <c r="X91" s="523"/>
      <c r="Y91" s="524"/>
      <c r="Z91" s="317"/>
      <c r="AA91" s="318"/>
      <c r="AB91" s="319"/>
      <c r="AC91" s="202"/>
      <c r="AD91" s="201"/>
      <c r="AE91" s="201"/>
      <c r="AF91" s="201"/>
      <c r="AG91" s="201"/>
      <c r="AH91" s="201"/>
      <c r="AI91" s="201"/>
      <c r="AJ91" s="201"/>
      <c r="AK91" s="201"/>
      <c r="AL91" s="201"/>
      <c r="AM91" s="201"/>
      <c r="AN91" s="201"/>
      <c r="AO91" s="201"/>
      <c r="AP91" s="201"/>
      <c r="AQ91" s="201"/>
      <c r="AR91" s="199" t="s">
        <v>281</v>
      </c>
      <c r="AS91" s="197" t="e">
        <f>61.582*ACOS(SIN(AE89)*SIN(AG89)+COS(AE89)*COS(AG89)*(AE90-AG90))*6076.12</f>
        <v>#VALUE!</v>
      </c>
      <c r="AT91" s="201"/>
      <c r="AU91" s="201"/>
    </row>
    <row r="92" spans="1:47" s="119" customFormat="1" ht="35.1" customHeight="1" thickTop="1" thickBot="1" x14ac:dyDescent="0.3">
      <c r="A92" s="528" t="str">
        <f>IF(Z89=1,"VERIFIED",IF(AA89=1,"RECHECKED",IF(V89=1,"RECHECK",IF(X89=1,"VERIFY",IF(Y89=1,"NEED PMT APP","SANITY CHECK ONLY")))))</f>
        <v>VERIFY</v>
      </c>
      <c r="B92" s="268"/>
      <c r="C92" s="271"/>
      <c r="D92" s="247" t="s">
        <v>192</v>
      </c>
      <c r="E92" s="177" t="s">
        <v>0</v>
      </c>
      <c r="F92" s="181" t="s">
        <v>0</v>
      </c>
      <c r="G92" s="172" t="s">
        <v>0</v>
      </c>
      <c r="H92" s="171" t="s">
        <v>0</v>
      </c>
      <c r="I92" s="181" t="s">
        <v>0</v>
      </c>
      <c r="J92" s="172" t="s">
        <v>0</v>
      </c>
      <c r="K92" s="130" t="str">
        <f>$N$7</f>
        <v xml:space="preserve"> </v>
      </c>
      <c r="L92" s="253" t="str">
        <f>IF(E92=" ","OBS POSN not in use",AU89*6076.12)</f>
        <v>OBS POSN not in use</v>
      </c>
      <c r="M92" s="207">
        <v>0.6</v>
      </c>
      <c r="N92" s="255" t="str">
        <f>IF(W89=1,"Need a Photo","Has a Photo")</f>
        <v>Need a Photo</v>
      </c>
      <c r="O92" s="249" t="s">
        <v>257</v>
      </c>
      <c r="P92" s="254" t="str">
        <f>IF(E92=" ","OBS POSN not in use",(IF(L92&gt;O89,"OFF STA","ON STA")))</f>
        <v>OBS POSN not in use</v>
      </c>
      <c r="Q92" s="532"/>
      <c r="R92" s="533"/>
      <c r="S92" s="533"/>
      <c r="T92" s="533"/>
      <c r="U92" s="525"/>
      <c r="V92" s="526"/>
      <c r="W92" s="526"/>
      <c r="X92" s="526"/>
      <c r="Y92" s="527"/>
      <c r="Z92" s="320"/>
      <c r="AA92" s="321"/>
      <c r="AB92" s="322"/>
      <c r="AC92" s="118"/>
    </row>
    <row r="93" spans="1:47" s="117" customFormat="1" ht="9" customHeight="1" thickTop="1" thickBot="1" x14ac:dyDescent="0.3">
      <c r="A93" s="191"/>
      <c r="B93" s="132" t="s">
        <v>11</v>
      </c>
      <c r="C93" s="133"/>
      <c r="D93" s="134" t="s">
        <v>12</v>
      </c>
      <c r="E93" s="174" t="s">
        <v>246</v>
      </c>
      <c r="F93" s="174" t="s">
        <v>247</v>
      </c>
      <c r="G93" s="166" t="s">
        <v>248</v>
      </c>
      <c r="H93" s="134" t="s">
        <v>246</v>
      </c>
      <c r="I93" s="174" t="s">
        <v>247</v>
      </c>
      <c r="J93" s="166" t="s">
        <v>248</v>
      </c>
      <c r="K93" s="135" t="s">
        <v>13</v>
      </c>
      <c r="L93" s="136" t="s">
        <v>14</v>
      </c>
      <c r="M93" s="136" t="s">
        <v>17</v>
      </c>
      <c r="N93" s="137" t="s">
        <v>15</v>
      </c>
      <c r="O93" s="138" t="s">
        <v>19</v>
      </c>
      <c r="P93" s="224" t="s">
        <v>255</v>
      </c>
      <c r="Q93" s="141" t="s">
        <v>252</v>
      </c>
      <c r="R93" s="142"/>
      <c r="S93" s="143" t="s">
        <v>191</v>
      </c>
      <c r="T93" s="218"/>
      <c r="U93" s="323" t="s">
        <v>284</v>
      </c>
      <c r="V93" s="324"/>
      <c r="W93" s="324"/>
      <c r="X93" s="324"/>
      <c r="Y93" s="325"/>
      <c r="Z93" s="144" t="s">
        <v>238</v>
      </c>
      <c r="AA93" s="145" t="s">
        <v>239</v>
      </c>
      <c r="AB93" s="146" t="s">
        <v>240</v>
      </c>
      <c r="AC93" s="192"/>
      <c r="AD93" s="193"/>
      <c r="AE93" s="194" t="s">
        <v>264</v>
      </c>
      <c r="AF93" s="193"/>
      <c r="AG93" s="194" t="s">
        <v>265</v>
      </c>
      <c r="AH93" s="194"/>
      <c r="AI93" s="194" t="s">
        <v>266</v>
      </c>
      <c r="AJ93" s="193"/>
      <c r="AK93" s="195" t="s">
        <v>276</v>
      </c>
      <c r="AL93" s="193"/>
      <c r="AM93" s="194"/>
      <c r="AN93" s="193"/>
      <c r="AO93" s="195" t="s">
        <v>273</v>
      </c>
      <c r="AP93" s="193"/>
      <c r="AQ93" s="194"/>
      <c r="AR93" s="193"/>
      <c r="AS93" s="194"/>
      <c r="AT93" s="193"/>
      <c r="AU93" s="193"/>
    </row>
    <row r="94" spans="1:47" s="120" customFormat="1" ht="15.95" customHeight="1" thickBot="1" x14ac:dyDescent="0.3">
      <c r="A94" s="124">
        <v>13390</v>
      </c>
      <c r="B94" s="266" t="s">
        <v>315</v>
      </c>
      <c r="C94" s="269" t="s">
        <v>0</v>
      </c>
      <c r="D94" s="246" t="s">
        <v>237</v>
      </c>
      <c r="E94" s="175">
        <v>41</v>
      </c>
      <c r="F94" s="179">
        <v>43</v>
      </c>
      <c r="G94" s="125">
        <v>2.7</v>
      </c>
      <c r="H94" s="155">
        <v>69</v>
      </c>
      <c r="I94" s="179">
        <v>59</v>
      </c>
      <c r="J94" s="125">
        <v>40.200000000000003</v>
      </c>
      <c r="K94" s="298" t="s">
        <v>0</v>
      </c>
      <c r="L94" s="300" t="s">
        <v>0</v>
      </c>
      <c r="M94" s="302">
        <v>10.1</v>
      </c>
      <c r="N94" s="303">
        <f>IF(M94=" "," ",(M94+$L$7-M97))</f>
        <v>7.1</v>
      </c>
      <c r="O94" s="287">
        <v>50</v>
      </c>
      <c r="P94" s="289">
        <v>42580</v>
      </c>
      <c r="Q94" s="534">
        <v>43221</v>
      </c>
      <c r="R94" s="535">
        <v>43405</v>
      </c>
      <c r="S94" s="291" t="s">
        <v>293</v>
      </c>
      <c r="T94" s="292"/>
      <c r="U94" s="219">
        <v>1</v>
      </c>
      <c r="V94" s="147" t="s">
        <v>0</v>
      </c>
      <c r="W94" s="148">
        <v>1</v>
      </c>
      <c r="X94" s="149" t="s">
        <v>0</v>
      </c>
      <c r="Y94" s="150" t="s">
        <v>0</v>
      </c>
      <c r="Z94" s="151" t="s">
        <v>0</v>
      </c>
      <c r="AA94" s="147" t="s">
        <v>0</v>
      </c>
      <c r="AB94" s="152" t="s">
        <v>0</v>
      </c>
      <c r="AC94" s="196" t="s">
        <v>237</v>
      </c>
      <c r="AD94" s="199" t="s">
        <v>260</v>
      </c>
      <c r="AE94" s="198">
        <f>E94+F94/60+G94/60/60</f>
        <v>41.717416666666665</v>
      </c>
      <c r="AF94" s="199" t="s">
        <v>261</v>
      </c>
      <c r="AG94" s="198" t="e">
        <f>E97+F97/60+G97/60/60</f>
        <v>#VALUE!</v>
      </c>
      <c r="AH94" s="205" t="s">
        <v>267</v>
      </c>
      <c r="AI94" s="198" t="e">
        <f>AG94-AE94</f>
        <v>#VALUE!</v>
      </c>
      <c r="AJ94" s="199" t="s">
        <v>269</v>
      </c>
      <c r="AK94" s="198" t="e">
        <f>AI95*60*COS((AE94+AG94)/2*PI()/180)</f>
        <v>#VALUE!</v>
      </c>
      <c r="AL94" s="199" t="s">
        <v>271</v>
      </c>
      <c r="AM94" s="198" t="e">
        <f>AK94*6076.12</f>
        <v>#VALUE!</v>
      </c>
      <c r="AN94" s="199" t="s">
        <v>274</v>
      </c>
      <c r="AO94" s="198">
        <f>AE94*PI()/180</f>
        <v>0.72810627625969115</v>
      </c>
      <c r="AP94" s="199" t="s">
        <v>277</v>
      </c>
      <c r="AQ94" s="198" t="e">
        <f>AG94 *PI()/180</f>
        <v>#VALUE!</v>
      </c>
      <c r="AR94" s="199" t="s">
        <v>279</v>
      </c>
      <c r="AS94" s="198" t="e">
        <f>1*ATAN2(COS(AO94)*SIN(AQ94)-SIN(AO94)*COS(AQ94)*COS(AQ95-AO95),SIN(AQ95-AO95)*COS(AQ94))</f>
        <v>#VALUE!</v>
      </c>
      <c r="AT94" s="200" t="s">
        <v>282</v>
      </c>
      <c r="AU94" s="206" t="e">
        <f>SQRT(AK95*AK95+AK94*AK94)</f>
        <v>#VALUE!</v>
      </c>
    </row>
    <row r="95" spans="1:47" s="120" customFormat="1" ht="15.95" customHeight="1" thickTop="1" thickBot="1" x14ac:dyDescent="0.3">
      <c r="A95" s="164">
        <v>200100219312</v>
      </c>
      <c r="B95" s="267"/>
      <c r="C95" s="270"/>
      <c r="D95" s="246" t="s">
        <v>242</v>
      </c>
      <c r="E95" s="176">
        <f t="shared" ref="E95:J95" si="15">E94</f>
        <v>41</v>
      </c>
      <c r="F95" s="180">
        <f t="shared" si="15"/>
        <v>43</v>
      </c>
      <c r="G95" s="169">
        <f t="shared" si="15"/>
        <v>2.7</v>
      </c>
      <c r="H95" s="154">
        <f t="shared" si="15"/>
        <v>69</v>
      </c>
      <c r="I95" s="180">
        <f t="shared" si="15"/>
        <v>59</v>
      </c>
      <c r="J95" s="170">
        <f t="shared" si="15"/>
        <v>40.200000000000003</v>
      </c>
      <c r="K95" s="299"/>
      <c r="L95" s="301"/>
      <c r="M95" s="302"/>
      <c r="N95" s="304"/>
      <c r="O95" s="288"/>
      <c r="P95" s="290"/>
      <c r="Q95" s="293" t="s">
        <v>329</v>
      </c>
      <c r="R95" s="294"/>
      <c r="S95" s="294"/>
      <c r="T95" s="294"/>
      <c r="U95" s="305" t="s">
        <v>325</v>
      </c>
      <c r="V95" s="306"/>
      <c r="W95" s="306"/>
      <c r="X95" s="306"/>
      <c r="Y95" s="307"/>
      <c r="Z95" s="314" t="s">
        <v>316</v>
      </c>
      <c r="AA95" s="315"/>
      <c r="AB95" s="316"/>
      <c r="AC95" s="196" t="s">
        <v>192</v>
      </c>
      <c r="AD95" s="199" t="s">
        <v>262</v>
      </c>
      <c r="AE95" s="198">
        <f>H94+I94/60+J94/60/60</f>
        <v>69.994500000000002</v>
      </c>
      <c r="AF95" s="199" t="s">
        <v>263</v>
      </c>
      <c r="AG95" s="198" t="e">
        <f>H97+I97/60+J97/60/60</f>
        <v>#VALUE!</v>
      </c>
      <c r="AH95" s="205" t="s">
        <v>268</v>
      </c>
      <c r="AI95" s="198" t="e">
        <f>AE95-AG95</f>
        <v>#VALUE!</v>
      </c>
      <c r="AJ95" s="199" t="s">
        <v>270</v>
      </c>
      <c r="AK95" s="198" t="e">
        <f>AI94*60</f>
        <v>#VALUE!</v>
      </c>
      <c r="AL95" s="199" t="s">
        <v>272</v>
      </c>
      <c r="AM95" s="198" t="e">
        <f>AK95*6076.12</f>
        <v>#VALUE!</v>
      </c>
      <c r="AN95" s="199" t="s">
        <v>275</v>
      </c>
      <c r="AO95" s="198">
        <f>AE95*PI()/180</f>
        <v>1.2216344832871711</v>
      </c>
      <c r="AP95" s="199" t="s">
        <v>278</v>
      </c>
      <c r="AQ95" s="198" t="e">
        <f>AG95*PI()/180</f>
        <v>#VALUE!</v>
      </c>
      <c r="AR95" s="199" t="s">
        <v>280</v>
      </c>
      <c r="AS95" s="197" t="e">
        <f>IF(360+AS94/(2*PI())*360&gt;360,AS94/(PI())*360,360+AS94/(2*PI())*360)</f>
        <v>#VALUE!</v>
      </c>
      <c r="AT95" s="201"/>
      <c r="AU95" s="201"/>
    </row>
    <row r="96" spans="1:47" s="120" customFormat="1" ht="15.95" customHeight="1" thickBot="1" x14ac:dyDescent="0.3">
      <c r="A96" s="537">
        <v>18</v>
      </c>
      <c r="B96" s="267"/>
      <c r="C96" s="270"/>
      <c r="D96" s="246" t="s">
        <v>243</v>
      </c>
      <c r="E96" s="260" t="s">
        <v>258</v>
      </c>
      <c r="F96" s="261"/>
      <c r="G96" s="261"/>
      <c r="H96" s="261"/>
      <c r="I96" s="261"/>
      <c r="J96" s="262"/>
      <c r="K96" s="126" t="s">
        <v>16</v>
      </c>
      <c r="L96" s="213" t="s">
        <v>283</v>
      </c>
      <c r="M96" s="127" t="s">
        <v>250</v>
      </c>
      <c r="N96" s="128" t="s">
        <v>4</v>
      </c>
      <c r="O96" s="129" t="s">
        <v>18</v>
      </c>
      <c r="P96" s="225" t="s">
        <v>188</v>
      </c>
      <c r="Q96" s="295"/>
      <c r="R96" s="294"/>
      <c r="S96" s="294"/>
      <c r="T96" s="294"/>
      <c r="U96" s="308"/>
      <c r="V96" s="309"/>
      <c r="W96" s="309"/>
      <c r="X96" s="309"/>
      <c r="Y96" s="310"/>
      <c r="Z96" s="317"/>
      <c r="AA96" s="318"/>
      <c r="AB96" s="319"/>
      <c r="AC96" s="202"/>
      <c r="AD96" s="201"/>
      <c r="AE96" s="201"/>
      <c r="AF96" s="201"/>
      <c r="AG96" s="201"/>
      <c r="AH96" s="201"/>
      <c r="AI96" s="201"/>
      <c r="AJ96" s="201"/>
      <c r="AK96" s="201"/>
      <c r="AL96" s="201"/>
      <c r="AM96" s="201"/>
      <c r="AN96" s="201"/>
      <c r="AO96" s="201"/>
      <c r="AP96" s="201"/>
      <c r="AQ96" s="201"/>
      <c r="AR96" s="199" t="s">
        <v>281</v>
      </c>
      <c r="AS96" s="197" t="e">
        <f>61.582*ACOS(SIN(AE94)*SIN(AG94)+COS(AE94)*COS(AG94)*(AE95-AG95))*6076.12</f>
        <v>#VALUE!</v>
      </c>
      <c r="AT96" s="201"/>
      <c r="AU96" s="201"/>
    </row>
    <row r="97" spans="1:47" s="119" customFormat="1" ht="35.1" customHeight="1" thickTop="1" thickBot="1" x14ac:dyDescent="0.3">
      <c r="A97" s="251" t="str">
        <f>IF(Z94=1,"VERIFIED",IF(AA94=1,"RECHECKED",IF(V94=1,"RECHECK",IF(X94=1,"VERIFY",IF(Y94=1,"NEED PMT APP","SANITY CHECK ONLY")))))</f>
        <v>SANITY CHECK ONLY</v>
      </c>
      <c r="B97" s="268"/>
      <c r="C97" s="271"/>
      <c r="D97" s="247" t="s">
        <v>192</v>
      </c>
      <c r="E97" s="177" t="s">
        <v>0</v>
      </c>
      <c r="F97" s="181" t="s">
        <v>0</v>
      </c>
      <c r="G97" s="172" t="s">
        <v>0</v>
      </c>
      <c r="H97" s="171" t="s">
        <v>0</v>
      </c>
      <c r="I97" s="181" t="s">
        <v>0</v>
      </c>
      <c r="J97" s="172" t="s">
        <v>0</v>
      </c>
      <c r="K97" s="130" t="str">
        <f>$N$7</f>
        <v xml:space="preserve"> </v>
      </c>
      <c r="L97" s="253" t="str">
        <f>IF(E97=" ","OBS POSN not in use",AU94*6076.12)</f>
        <v>OBS POSN not in use</v>
      </c>
      <c r="M97" s="207">
        <v>3</v>
      </c>
      <c r="N97" s="256" t="str">
        <f>IF(W94=1,"Need a Photo","Has a Photo")</f>
        <v>Need a Photo</v>
      </c>
      <c r="O97" s="249" t="s">
        <v>257</v>
      </c>
      <c r="P97" s="254" t="str">
        <f>IF(E97=" ","OBS POSN not in use",(IF(L97&gt;O94,"OFF STA","ON STA")))</f>
        <v>OBS POSN not in use</v>
      </c>
      <c r="Q97" s="296"/>
      <c r="R97" s="297"/>
      <c r="S97" s="297"/>
      <c r="T97" s="297"/>
      <c r="U97" s="311"/>
      <c r="V97" s="312"/>
      <c r="W97" s="312"/>
      <c r="X97" s="312"/>
      <c r="Y97" s="313"/>
      <c r="Z97" s="320"/>
      <c r="AA97" s="321"/>
      <c r="AB97" s="322"/>
      <c r="AC97" s="118"/>
    </row>
    <row r="98" spans="1:47" s="117" customFormat="1" ht="9" customHeight="1" thickTop="1" thickBot="1" x14ac:dyDescent="0.3">
      <c r="A98" s="191"/>
      <c r="B98" s="132" t="s">
        <v>11</v>
      </c>
      <c r="C98" s="133"/>
      <c r="D98" s="134" t="s">
        <v>12</v>
      </c>
      <c r="E98" s="174" t="s">
        <v>246</v>
      </c>
      <c r="F98" s="174" t="s">
        <v>247</v>
      </c>
      <c r="G98" s="166" t="s">
        <v>248</v>
      </c>
      <c r="H98" s="134" t="s">
        <v>246</v>
      </c>
      <c r="I98" s="174" t="s">
        <v>247</v>
      </c>
      <c r="J98" s="166" t="s">
        <v>248</v>
      </c>
      <c r="K98" s="135" t="s">
        <v>13</v>
      </c>
      <c r="L98" s="136" t="s">
        <v>14</v>
      </c>
      <c r="M98" s="136" t="s">
        <v>17</v>
      </c>
      <c r="N98" s="227" t="s">
        <v>15</v>
      </c>
      <c r="O98" s="228" t="s">
        <v>19</v>
      </c>
      <c r="P98" s="229" t="s">
        <v>255</v>
      </c>
      <c r="Q98" s="141" t="s">
        <v>252</v>
      </c>
      <c r="R98" s="142"/>
      <c r="S98" s="143" t="s">
        <v>191</v>
      </c>
      <c r="T98" s="218"/>
      <c r="U98" s="323" t="s">
        <v>284</v>
      </c>
      <c r="V98" s="324"/>
      <c r="W98" s="324"/>
      <c r="X98" s="324"/>
      <c r="Y98" s="325"/>
      <c r="Z98" s="144" t="s">
        <v>238</v>
      </c>
      <c r="AA98" s="145" t="s">
        <v>239</v>
      </c>
      <c r="AB98" s="146" t="s">
        <v>240</v>
      </c>
      <c r="AC98" s="192"/>
      <c r="AD98" s="193"/>
      <c r="AE98" s="194" t="s">
        <v>264</v>
      </c>
      <c r="AF98" s="193"/>
      <c r="AG98" s="194" t="s">
        <v>265</v>
      </c>
      <c r="AH98" s="194"/>
      <c r="AI98" s="194" t="s">
        <v>266</v>
      </c>
      <c r="AJ98" s="193"/>
      <c r="AK98" s="195" t="s">
        <v>276</v>
      </c>
      <c r="AL98" s="193"/>
      <c r="AM98" s="194"/>
      <c r="AN98" s="193"/>
      <c r="AO98" s="195" t="s">
        <v>273</v>
      </c>
      <c r="AP98" s="193"/>
      <c r="AQ98" s="194"/>
      <c r="AR98" s="193"/>
      <c r="AS98" s="194"/>
      <c r="AT98" s="193"/>
      <c r="AU98" s="193"/>
    </row>
    <row r="99" spans="1:47" s="120" customFormat="1" ht="15.95" customHeight="1" thickBot="1" x14ac:dyDescent="0.3">
      <c r="A99" s="124">
        <v>13391</v>
      </c>
      <c r="B99" s="266" t="s">
        <v>317</v>
      </c>
      <c r="C99" s="269" t="s">
        <v>0</v>
      </c>
      <c r="D99" s="246" t="s">
        <v>237</v>
      </c>
      <c r="E99" s="175">
        <v>41</v>
      </c>
      <c r="F99" s="179">
        <v>43</v>
      </c>
      <c r="G99" s="125">
        <v>3.9</v>
      </c>
      <c r="H99" s="155">
        <v>69</v>
      </c>
      <c r="I99" s="179">
        <v>59</v>
      </c>
      <c r="J99" s="125">
        <v>41.4</v>
      </c>
      <c r="K99" s="298" t="s">
        <v>0</v>
      </c>
      <c r="L99" s="300" t="s">
        <v>0</v>
      </c>
      <c r="M99" s="302">
        <v>9.6</v>
      </c>
      <c r="N99" s="303">
        <f>IF(M99=" "," ",(M99+$L$7-M102))</f>
        <v>6.6</v>
      </c>
      <c r="O99" s="287">
        <v>50</v>
      </c>
      <c r="P99" s="289">
        <v>42661</v>
      </c>
      <c r="Q99" s="534">
        <v>43221</v>
      </c>
      <c r="R99" s="535">
        <v>43405</v>
      </c>
      <c r="S99" s="291" t="s">
        <v>296</v>
      </c>
      <c r="T99" s="292"/>
      <c r="U99" s="219">
        <v>1</v>
      </c>
      <c r="V99" s="147" t="s">
        <v>0</v>
      </c>
      <c r="W99" s="148">
        <v>1</v>
      </c>
      <c r="X99" s="149" t="s">
        <v>0</v>
      </c>
      <c r="Y99" s="150" t="s">
        <v>0</v>
      </c>
      <c r="Z99" s="151" t="s">
        <v>0</v>
      </c>
      <c r="AA99" s="147" t="s">
        <v>0</v>
      </c>
      <c r="AB99" s="152" t="s">
        <v>0</v>
      </c>
      <c r="AC99" s="196" t="s">
        <v>237</v>
      </c>
      <c r="AD99" s="199" t="s">
        <v>260</v>
      </c>
      <c r="AE99" s="198">
        <f>E99+F99/60+G99/60/60</f>
        <v>41.717750000000002</v>
      </c>
      <c r="AF99" s="199" t="s">
        <v>261</v>
      </c>
      <c r="AG99" s="198" t="e">
        <f>E102+F102/60+G102/60/60</f>
        <v>#VALUE!</v>
      </c>
      <c r="AH99" s="205" t="s">
        <v>267</v>
      </c>
      <c r="AI99" s="198" t="e">
        <f>AG99-AE99</f>
        <v>#VALUE!</v>
      </c>
      <c r="AJ99" s="199" t="s">
        <v>269</v>
      </c>
      <c r="AK99" s="198" t="e">
        <f>AI100*60*COS((AE99+AG99)/2*PI()/180)</f>
        <v>#VALUE!</v>
      </c>
      <c r="AL99" s="199" t="s">
        <v>271</v>
      </c>
      <c r="AM99" s="198" t="e">
        <f>AK99*6076.12</f>
        <v>#VALUE!</v>
      </c>
      <c r="AN99" s="199" t="s">
        <v>274</v>
      </c>
      <c r="AO99" s="198">
        <f>AE99*PI()/180</f>
        <v>0.72811209402386445</v>
      </c>
      <c r="AP99" s="199" t="s">
        <v>277</v>
      </c>
      <c r="AQ99" s="198" t="e">
        <f>AG99 *PI()/180</f>
        <v>#VALUE!</v>
      </c>
      <c r="AR99" s="199" t="s">
        <v>279</v>
      </c>
      <c r="AS99" s="198" t="e">
        <f>1*ATAN2(COS(AO99)*SIN(AQ99)-SIN(AO99)*COS(AQ99)*COS(AQ100-AO100),SIN(AQ100-AO100)*COS(AQ99))</f>
        <v>#VALUE!</v>
      </c>
      <c r="AT99" s="200" t="s">
        <v>282</v>
      </c>
      <c r="AU99" s="206" t="e">
        <f>SQRT(AK100*AK100+AK99*AK99)</f>
        <v>#VALUE!</v>
      </c>
    </row>
    <row r="100" spans="1:47" s="120" customFormat="1" ht="15.95" customHeight="1" thickTop="1" thickBot="1" x14ac:dyDescent="0.3">
      <c r="A100" s="164">
        <v>200100219313</v>
      </c>
      <c r="B100" s="267"/>
      <c r="C100" s="270"/>
      <c r="D100" s="246" t="s">
        <v>242</v>
      </c>
      <c r="E100" s="176">
        <f t="shared" ref="E100:J100" si="16">E99</f>
        <v>41</v>
      </c>
      <c r="F100" s="180">
        <f t="shared" si="16"/>
        <v>43</v>
      </c>
      <c r="G100" s="169">
        <f t="shared" si="16"/>
        <v>3.9</v>
      </c>
      <c r="H100" s="154">
        <f t="shared" si="16"/>
        <v>69</v>
      </c>
      <c r="I100" s="180">
        <f t="shared" si="16"/>
        <v>59</v>
      </c>
      <c r="J100" s="170">
        <f t="shared" si="16"/>
        <v>41.4</v>
      </c>
      <c r="K100" s="299"/>
      <c r="L100" s="301"/>
      <c r="M100" s="302"/>
      <c r="N100" s="304"/>
      <c r="O100" s="288"/>
      <c r="P100" s="290"/>
      <c r="Q100" s="293" t="s">
        <v>332</v>
      </c>
      <c r="R100" s="326"/>
      <c r="S100" s="326"/>
      <c r="T100" s="326"/>
      <c r="U100" s="305" t="s">
        <v>325</v>
      </c>
      <c r="V100" s="306"/>
      <c r="W100" s="306"/>
      <c r="X100" s="306"/>
      <c r="Y100" s="307"/>
      <c r="Z100" s="314" t="s">
        <v>316</v>
      </c>
      <c r="AA100" s="315"/>
      <c r="AB100" s="316"/>
      <c r="AC100" s="196" t="s">
        <v>192</v>
      </c>
      <c r="AD100" s="199" t="s">
        <v>262</v>
      </c>
      <c r="AE100" s="198">
        <f>H99+I99/60+J99/60/60</f>
        <v>69.994833333333332</v>
      </c>
      <c r="AF100" s="199" t="s">
        <v>263</v>
      </c>
      <c r="AG100" s="198" t="e">
        <f>H102+I102/60+J102/60/60</f>
        <v>#VALUE!</v>
      </c>
      <c r="AH100" s="205" t="s">
        <v>268</v>
      </c>
      <c r="AI100" s="198" t="e">
        <f>AE100-AG100</f>
        <v>#VALUE!</v>
      </c>
      <c r="AJ100" s="199" t="s">
        <v>270</v>
      </c>
      <c r="AK100" s="198" t="e">
        <f>AI99*60</f>
        <v>#VALUE!</v>
      </c>
      <c r="AL100" s="199" t="s">
        <v>272</v>
      </c>
      <c r="AM100" s="198" t="e">
        <f>AK100*6076.12</f>
        <v>#VALUE!</v>
      </c>
      <c r="AN100" s="199" t="s">
        <v>275</v>
      </c>
      <c r="AO100" s="198">
        <f>AE100*PI()/180</f>
        <v>1.2216403010513444</v>
      </c>
      <c r="AP100" s="199" t="s">
        <v>278</v>
      </c>
      <c r="AQ100" s="198" t="e">
        <f>AG100*PI()/180</f>
        <v>#VALUE!</v>
      </c>
      <c r="AR100" s="199" t="s">
        <v>280</v>
      </c>
      <c r="AS100" s="197" t="e">
        <f>IF(360+AS99/(2*PI())*360&gt;360,AS99/(PI())*360,360+AS99/(2*PI())*360)</f>
        <v>#VALUE!</v>
      </c>
      <c r="AT100" s="201"/>
      <c r="AU100" s="201"/>
    </row>
    <row r="101" spans="1:47" s="120" customFormat="1" ht="15.95" customHeight="1" thickBot="1" x14ac:dyDescent="0.3">
      <c r="A101" s="537">
        <v>19</v>
      </c>
      <c r="B101" s="267"/>
      <c r="C101" s="270"/>
      <c r="D101" s="246" t="s">
        <v>243</v>
      </c>
      <c r="E101" s="176">
        <f t="shared" ref="E101:J101" si="17">E100</f>
        <v>41</v>
      </c>
      <c r="F101" s="180">
        <f t="shared" si="17"/>
        <v>43</v>
      </c>
      <c r="G101" s="169">
        <f t="shared" si="17"/>
        <v>3.9</v>
      </c>
      <c r="H101" s="154">
        <f t="shared" si="17"/>
        <v>69</v>
      </c>
      <c r="I101" s="180">
        <f t="shared" si="17"/>
        <v>59</v>
      </c>
      <c r="J101" s="170">
        <f t="shared" si="17"/>
        <v>41.4</v>
      </c>
      <c r="K101" s="126" t="s">
        <v>16</v>
      </c>
      <c r="L101" s="213" t="s">
        <v>283</v>
      </c>
      <c r="M101" s="127" t="s">
        <v>250</v>
      </c>
      <c r="N101" s="128" t="s">
        <v>4</v>
      </c>
      <c r="O101" s="129" t="s">
        <v>18</v>
      </c>
      <c r="P101" s="225" t="s">
        <v>188</v>
      </c>
      <c r="Q101" s="327"/>
      <c r="R101" s="326"/>
      <c r="S101" s="326"/>
      <c r="T101" s="326"/>
      <c r="U101" s="308"/>
      <c r="V101" s="309"/>
      <c r="W101" s="309"/>
      <c r="X101" s="309"/>
      <c r="Y101" s="310"/>
      <c r="Z101" s="317"/>
      <c r="AA101" s="318"/>
      <c r="AB101" s="319"/>
      <c r="AC101" s="202"/>
      <c r="AD101" s="201"/>
      <c r="AE101" s="201"/>
      <c r="AF101" s="201"/>
      <c r="AG101" s="201"/>
      <c r="AH101" s="201"/>
      <c r="AI101" s="201"/>
      <c r="AJ101" s="201"/>
      <c r="AK101" s="201"/>
      <c r="AL101" s="201"/>
      <c r="AM101" s="201"/>
      <c r="AN101" s="201"/>
      <c r="AO101" s="201"/>
      <c r="AP101" s="201"/>
      <c r="AQ101" s="201"/>
      <c r="AR101" s="199" t="s">
        <v>281</v>
      </c>
      <c r="AS101" s="197" t="e">
        <f>61.582*ACOS(SIN(AE99)*SIN(AG99)+COS(AE99)*COS(AG99)*(AE100-AG100))*6076.12</f>
        <v>#VALUE!</v>
      </c>
      <c r="AT101" s="201"/>
      <c r="AU101" s="201"/>
    </row>
    <row r="102" spans="1:47" s="119" customFormat="1" ht="35.1" customHeight="1" thickTop="1" thickBot="1" x14ac:dyDescent="0.3">
      <c r="A102" s="251" t="str">
        <f>IF(Z99=1,"VERIFIED",IF(AA99=1,"RECHECKED",IF(V99=1,"RECHECK",IF(X99=1,"VERIFY",IF(Y99=1,"NEED PMT APP","SANITY CHECK ONLY")))))</f>
        <v>SANITY CHECK ONLY</v>
      </c>
      <c r="B102" s="268"/>
      <c r="C102" s="271"/>
      <c r="D102" s="247" t="s">
        <v>192</v>
      </c>
      <c r="E102" s="177" t="s">
        <v>0</v>
      </c>
      <c r="F102" s="181" t="s">
        <v>0</v>
      </c>
      <c r="G102" s="172" t="s">
        <v>0</v>
      </c>
      <c r="H102" s="171" t="s">
        <v>0</v>
      </c>
      <c r="I102" s="181" t="s">
        <v>0</v>
      </c>
      <c r="J102" s="172" t="s">
        <v>0</v>
      </c>
      <c r="K102" s="130" t="str">
        <f>$N$7</f>
        <v xml:space="preserve"> </v>
      </c>
      <c r="L102" s="253" t="str">
        <f>IF(E102=" ","OBS POSN not in use",AU99*6076.12)</f>
        <v>OBS POSN not in use</v>
      </c>
      <c r="M102" s="207">
        <v>3</v>
      </c>
      <c r="N102" s="256" t="str">
        <f>IF(W99=1,"Need a Photo","Has a Photo")</f>
        <v>Need a Photo</v>
      </c>
      <c r="O102" s="249" t="s">
        <v>257</v>
      </c>
      <c r="P102" s="254" t="str">
        <f>IF(E102=" ","OBS POSN not in use",(IF(L102&gt;O99,"OFF STA","ON STA")))</f>
        <v>OBS POSN not in use</v>
      </c>
      <c r="Q102" s="328"/>
      <c r="R102" s="329"/>
      <c r="S102" s="329"/>
      <c r="T102" s="329"/>
      <c r="U102" s="311"/>
      <c r="V102" s="312"/>
      <c r="W102" s="312"/>
      <c r="X102" s="312"/>
      <c r="Y102" s="313"/>
      <c r="Z102" s="320"/>
      <c r="AA102" s="321"/>
      <c r="AB102" s="322"/>
      <c r="AC102" s="118"/>
    </row>
    <row r="103" spans="1:47" s="117" customFormat="1" ht="9" customHeight="1" thickTop="1" thickBot="1" x14ac:dyDescent="0.3">
      <c r="A103" s="191"/>
      <c r="B103" s="132" t="s">
        <v>11</v>
      </c>
      <c r="C103" s="133"/>
      <c r="D103" s="134" t="s">
        <v>12</v>
      </c>
      <c r="E103" s="174" t="s">
        <v>246</v>
      </c>
      <c r="F103" s="174" t="s">
        <v>247</v>
      </c>
      <c r="G103" s="166" t="s">
        <v>248</v>
      </c>
      <c r="H103" s="134" t="s">
        <v>246</v>
      </c>
      <c r="I103" s="174" t="s">
        <v>247</v>
      </c>
      <c r="J103" s="166" t="s">
        <v>248</v>
      </c>
      <c r="K103" s="135" t="s">
        <v>13</v>
      </c>
      <c r="L103" s="136" t="s">
        <v>14</v>
      </c>
      <c r="M103" s="136" t="s">
        <v>17</v>
      </c>
      <c r="N103" s="137" t="s">
        <v>15</v>
      </c>
      <c r="O103" s="138" t="s">
        <v>19</v>
      </c>
      <c r="P103" s="224" t="s">
        <v>255</v>
      </c>
      <c r="Q103" s="141" t="s">
        <v>252</v>
      </c>
      <c r="R103" s="142"/>
      <c r="S103" s="143" t="s">
        <v>191</v>
      </c>
      <c r="T103" s="218"/>
      <c r="U103" s="323" t="s">
        <v>284</v>
      </c>
      <c r="V103" s="324"/>
      <c r="W103" s="324"/>
      <c r="X103" s="324"/>
      <c r="Y103" s="325"/>
      <c r="Z103" s="144" t="s">
        <v>238</v>
      </c>
      <c r="AA103" s="145" t="s">
        <v>239</v>
      </c>
      <c r="AB103" s="146" t="s">
        <v>240</v>
      </c>
      <c r="AC103" s="192"/>
      <c r="AD103" s="193"/>
      <c r="AE103" s="194" t="s">
        <v>264</v>
      </c>
      <c r="AF103" s="193"/>
      <c r="AG103" s="194" t="s">
        <v>265</v>
      </c>
      <c r="AH103" s="194"/>
      <c r="AI103" s="194" t="s">
        <v>266</v>
      </c>
      <c r="AJ103" s="193"/>
      <c r="AK103" s="195" t="s">
        <v>276</v>
      </c>
      <c r="AL103" s="193"/>
      <c r="AM103" s="194"/>
      <c r="AN103" s="193"/>
      <c r="AO103" s="195" t="s">
        <v>273</v>
      </c>
      <c r="AP103" s="193"/>
      <c r="AQ103" s="194"/>
      <c r="AR103" s="193"/>
      <c r="AS103" s="194"/>
      <c r="AT103" s="193"/>
      <c r="AU103" s="193"/>
    </row>
    <row r="104" spans="1:47" s="120" customFormat="1" ht="15.95" customHeight="1" thickBot="1" x14ac:dyDescent="0.3">
      <c r="A104" s="124">
        <v>13392</v>
      </c>
      <c r="B104" s="266" t="s">
        <v>318</v>
      </c>
      <c r="C104" s="269" t="s">
        <v>0</v>
      </c>
      <c r="D104" s="246" t="s">
        <v>237</v>
      </c>
      <c r="E104" s="175">
        <v>41</v>
      </c>
      <c r="F104" s="179">
        <v>43</v>
      </c>
      <c r="G104" s="125">
        <v>3.2</v>
      </c>
      <c r="H104" s="155">
        <v>69</v>
      </c>
      <c r="I104" s="179">
        <v>59</v>
      </c>
      <c r="J104" s="125">
        <v>43.2</v>
      </c>
      <c r="K104" s="298" t="s">
        <v>0</v>
      </c>
      <c r="L104" s="300" t="s">
        <v>0</v>
      </c>
      <c r="M104" s="302">
        <v>9</v>
      </c>
      <c r="N104" s="303">
        <f>IF(M104=" "," ",(M104+$L$7-M107))</f>
        <v>6</v>
      </c>
      <c r="O104" s="287">
        <v>50</v>
      </c>
      <c r="P104" s="289">
        <v>42580</v>
      </c>
      <c r="Q104" s="139">
        <v>43221</v>
      </c>
      <c r="R104" s="140">
        <v>43405</v>
      </c>
      <c r="S104" s="291" t="s">
        <v>293</v>
      </c>
      <c r="T104" s="292"/>
      <c r="U104" s="219">
        <v>1</v>
      </c>
      <c r="V104" s="147" t="s">
        <v>0</v>
      </c>
      <c r="W104" s="148">
        <v>1</v>
      </c>
      <c r="X104" s="149" t="s">
        <v>0</v>
      </c>
      <c r="Y104" s="150" t="s">
        <v>0</v>
      </c>
      <c r="Z104" s="151" t="s">
        <v>0</v>
      </c>
      <c r="AA104" s="147" t="s">
        <v>0</v>
      </c>
      <c r="AB104" s="152" t="s">
        <v>0</v>
      </c>
      <c r="AC104" s="196" t="s">
        <v>237</v>
      </c>
      <c r="AD104" s="199" t="s">
        <v>260</v>
      </c>
      <c r="AE104" s="198">
        <f>E104+F104/60+G104/60/60</f>
        <v>41.717555555555556</v>
      </c>
      <c r="AF104" s="199" t="s">
        <v>261</v>
      </c>
      <c r="AG104" s="198" t="e">
        <f>E107+F107/60+G107/60/60</f>
        <v>#VALUE!</v>
      </c>
      <c r="AH104" s="205" t="s">
        <v>267</v>
      </c>
      <c r="AI104" s="198" t="e">
        <f>AG104-AE104</f>
        <v>#VALUE!</v>
      </c>
      <c r="AJ104" s="199" t="s">
        <v>269</v>
      </c>
      <c r="AK104" s="198" t="e">
        <f>AI105*60*COS((AE104+AG104)/2*PI()/180)</f>
        <v>#VALUE!</v>
      </c>
      <c r="AL104" s="199" t="s">
        <v>271</v>
      </c>
      <c r="AM104" s="198" t="e">
        <f>AK104*6076.12</f>
        <v>#VALUE!</v>
      </c>
      <c r="AN104" s="199" t="s">
        <v>274</v>
      </c>
      <c r="AO104" s="198">
        <f>AE104*PI()/180</f>
        <v>0.72810870032809671</v>
      </c>
      <c r="AP104" s="199" t="s">
        <v>277</v>
      </c>
      <c r="AQ104" s="198" t="e">
        <f>AG104 *PI()/180</f>
        <v>#VALUE!</v>
      </c>
      <c r="AR104" s="199" t="s">
        <v>279</v>
      </c>
      <c r="AS104" s="198" t="e">
        <f>1*ATAN2(COS(AO104)*SIN(AQ104)-SIN(AO104)*COS(AQ104)*COS(AQ105-AO105),SIN(AQ105-AO105)*COS(AQ104))</f>
        <v>#VALUE!</v>
      </c>
      <c r="AT104" s="200" t="s">
        <v>282</v>
      </c>
      <c r="AU104" s="206" t="e">
        <f>SQRT(AK105*AK105+AK104*AK104)</f>
        <v>#VALUE!</v>
      </c>
    </row>
    <row r="105" spans="1:47" s="120" customFormat="1" ht="15.95" customHeight="1" thickTop="1" thickBot="1" x14ac:dyDescent="0.3">
      <c r="A105" s="164">
        <v>200100219314</v>
      </c>
      <c r="B105" s="267"/>
      <c r="C105" s="270"/>
      <c r="D105" s="246" t="s">
        <v>242</v>
      </c>
      <c r="E105" s="176">
        <f t="shared" ref="E105:J105" si="18">E104</f>
        <v>41</v>
      </c>
      <c r="F105" s="180">
        <f t="shared" si="18"/>
        <v>43</v>
      </c>
      <c r="G105" s="169">
        <f t="shared" si="18"/>
        <v>3.2</v>
      </c>
      <c r="H105" s="154">
        <f t="shared" si="18"/>
        <v>69</v>
      </c>
      <c r="I105" s="180">
        <f t="shared" si="18"/>
        <v>59</v>
      </c>
      <c r="J105" s="170">
        <f t="shared" si="18"/>
        <v>43.2</v>
      </c>
      <c r="K105" s="299"/>
      <c r="L105" s="301"/>
      <c r="M105" s="302"/>
      <c r="N105" s="304"/>
      <c r="O105" s="288"/>
      <c r="P105" s="290"/>
      <c r="Q105" s="293" t="s">
        <v>332</v>
      </c>
      <c r="R105" s="326"/>
      <c r="S105" s="326"/>
      <c r="T105" s="326"/>
      <c r="U105" s="305" t="s">
        <v>325</v>
      </c>
      <c r="V105" s="306"/>
      <c r="W105" s="306"/>
      <c r="X105" s="306"/>
      <c r="Y105" s="307"/>
      <c r="Z105" s="314" t="s">
        <v>316</v>
      </c>
      <c r="AA105" s="315"/>
      <c r="AB105" s="316"/>
      <c r="AC105" s="196" t="s">
        <v>192</v>
      </c>
      <c r="AD105" s="199" t="s">
        <v>262</v>
      </c>
      <c r="AE105" s="198">
        <f>H104+I104/60+J104/60/60</f>
        <v>69.995333333333335</v>
      </c>
      <c r="AF105" s="199" t="s">
        <v>263</v>
      </c>
      <c r="AG105" s="198" t="e">
        <f>H107+I107/60+J107/60/60</f>
        <v>#VALUE!</v>
      </c>
      <c r="AH105" s="205" t="s">
        <v>268</v>
      </c>
      <c r="AI105" s="198" t="e">
        <f>AE105-AG105</f>
        <v>#VALUE!</v>
      </c>
      <c r="AJ105" s="199" t="s">
        <v>270</v>
      </c>
      <c r="AK105" s="198" t="e">
        <f>AI104*60</f>
        <v>#VALUE!</v>
      </c>
      <c r="AL105" s="199" t="s">
        <v>272</v>
      </c>
      <c r="AM105" s="198" t="e">
        <f>AK105*6076.12</f>
        <v>#VALUE!</v>
      </c>
      <c r="AN105" s="199" t="s">
        <v>275</v>
      </c>
      <c r="AO105" s="198">
        <f>AE105*PI()/180</f>
        <v>1.2216490276976042</v>
      </c>
      <c r="AP105" s="199" t="s">
        <v>278</v>
      </c>
      <c r="AQ105" s="198" t="e">
        <f>AG105*PI()/180</f>
        <v>#VALUE!</v>
      </c>
      <c r="AR105" s="199" t="s">
        <v>280</v>
      </c>
      <c r="AS105" s="197" t="e">
        <f>IF(360+AS104/(2*PI())*360&gt;360,AS104/(PI())*360,360+AS104/(2*PI())*360)</f>
        <v>#VALUE!</v>
      </c>
      <c r="AT105" s="201"/>
      <c r="AU105" s="201"/>
    </row>
    <row r="106" spans="1:47" s="120" customFormat="1" ht="15.95" customHeight="1" thickBot="1" x14ac:dyDescent="0.3">
      <c r="A106" s="537">
        <v>20</v>
      </c>
      <c r="B106" s="267"/>
      <c r="C106" s="270"/>
      <c r="D106" s="246" t="s">
        <v>243</v>
      </c>
      <c r="E106" s="260" t="s">
        <v>258</v>
      </c>
      <c r="F106" s="261"/>
      <c r="G106" s="261"/>
      <c r="H106" s="261"/>
      <c r="I106" s="261"/>
      <c r="J106" s="262"/>
      <c r="K106" s="126" t="s">
        <v>16</v>
      </c>
      <c r="L106" s="213" t="s">
        <v>283</v>
      </c>
      <c r="M106" s="127" t="s">
        <v>250</v>
      </c>
      <c r="N106" s="128" t="s">
        <v>4</v>
      </c>
      <c r="O106" s="129" t="s">
        <v>18</v>
      </c>
      <c r="P106" s="225" t="s">
        <v>188</v>
      </c>
      <c r="Q106" s="327"/>
      <c r="R106" s="326"/>
      <c r="S106" s="326"/>
      <c r="T106" s="326"/>
      <c r="U106" s="308"/>
      <c r="V106" s="309"/>
      <c r="W106" s="309"/>
      <c r="X106" s="309"/>
      <c r="Y106" s="310"/>
      <c r="Z106" s="317"/>
      <c r="AA106" s="318"/>
      <c r="AB106" s="319"/>
      <c r="AC106" s="202"/>
      <c r="AD106" s="201"/>
      <c r="AE106" s="201"/>
      <c r="AF106" s="201"/>
      <c r="AG106" s="201"/>
      <c r="AH106" s="201"/>
      <c r="AI106" s="201"/>
      <c r="AJ106" s="201"/>
      <c r="AK106" s="201"/>
      <c r="AL106" s="201"/>
      <c r="AM106" s="201"/>
      <c r="AN106" s="201"/>
      <c r="AO106" s="201"/>
      <c r="AP106" s="201"/>
      <c r="AQ106" s="201"/>
      <c r="AR106" s="199" t="s">
        <v>281</v>
      </c>
      <c r="AS106" s="197" t="e">
        <f>61.582*ACOS(SIN(AE104)*SIN(AG104)+COS(AE104)*COS(AG104)*(AE105-AG105))*6076.12</f>
        <v>#VALUE!</v>
      </c>
      <c r="AT106" s="201"/>
      <c r="AU106" s="201"/>
    </row>
    <row r="107" spans="1:47" s="119" customFormat="1" ht="35.1" customHeight="1" thickTop="1" thickBot="1" x14ac:dyDescent="0.3">
      <c r="A107" s="251" t="str">
        <f>IF(Z104=1,"VERIFIED",IF(AA104=1,"RECHECKED",IF(V104=1,"RECHECK",IF(X104=1,"VERIFY",IF(Y104=1,"NEED PMT APP","SANITY CHECK ONLY")))))</f>
        <v>SANITY CHECK ONLY</v>
      </c>
      <c r="B107" s="268"/>
      <c r="C107" s="271"/>
      <c r="D107" s="247" t="s">
        <v>192</v>
      </c>
      <c r="E107" s="177" t="s">
        <v>0</v>
      </c>
      <c r="F107" s="181" t="s">
        <v>0</v>
      </c>
      <c r="G107" s="172" t="s">
        <v>0</v>
      </c>
      <c r="H107" s="171" t="s">
        <v>0</v>
      </c>
      <c r="I107" s="181" t="s">
        <v>0</v>
      </c>
      <c r="J107" s="172" t="s">
        <v>0</v>
      </c>
      <c r="K107" s="130" t="str">
        <f>$N$7</f>
        <v xml:space="preserve"> </v>
      </c>
      <c r="L107" s="253" t="str">
        <f>IF(E107=" ","OBS POSN not in use",AU104*6076.12)</f>
        <v>OBS POSN not in use</v>
      </c>
      <c r="M107" s="207">
        <v>3</v>
      </c>
      <c r="N107" s="256" t="str">
        <f>IF(W104=1,"Need a Photo","Has a Photo")</f>
        <v>Need a Photo</v>
      </c>
      <c r="O107" s="249" t="s">
        <v>257</v>
      </c>
      <c r="P107" s="254" t="str">
        <f>IF(E107=" ","OBS POSN not in use",(IF(L107&gt;O104,"OFF STA","ON STA")))</f>
        <v>OBS POSN not in use</v>
      </c>
      <c r="Q107" s="328"/>
      <c r="R107" s="329"/>
      <c r="S107" s="329"/>
      <c r="T107" s="329"/>
      <c r="U107" s="311"/>
      <c r="V107" s="312"/>
      <c r="W107" s="312"/>
      <c r="X107" s="312"/>
      <c r="Y107" s="313"/>
      <c r="Z107" s="320"/>
      <c r="AA107" s="321"/>
      <c r="AB107" s="322"/>
      <c r="AC107" s="118"/>
    </row>
    <row r="108" spans="1:47" ht="9" customHeight="1" thickTop="1" thickBot="1" x14ac:dyDescent="0.3">
      <c r="A108" s="191"/>
      <c r="B108" s="132" t="s">
        <v>11</v>
      </c>
      <c r="C108" s="133"/>
      <c r="D108" s="134" t="s">
        <v>12</v>
      </c>
      <c r="E108" s="174" t="s">
        <v>246</v>
      </c>
      <c r="F108" s="174" t="s">
        <v>247</v>
      </c>
      <c r="G108" s="166" t="s">
        <v>248</v>
      </c>
      <c r="H108" s="134" t="s">
        <v>246</v>
      </c>
      <c r="I108" s="174" t="s">
        <v>247</v>
      </c>
      <c r="J108" s="166" t="s">
        <v>248</v>
      </c>
      <c r="K108" s="135" t="s">
        <v>13</v>
      </c>
      <c r="L108" s="136" t="s">
        <v>14</v>
      </c>
      <c r="M108" s="136" t="s">
        <v>17</v>
      </c>
      <c r="N108" s="137" t="s">
        <v>15</v>
      </c>
      <c r="O108" s="138" t="s">
        <v>19</v>
      </c>
      <c r="P108" s="224" t="s">
        <v>255</v>
      </c>
      <c r="Q108" s="141" t="s">
        <v>252</v>
      </c>
      <c r="R108" s="142"/>
      <c r="S108" s="143" t="s">
        <v>191</v>
      </c>
      <c r="T108" s="218"/>
      <c r="U108" s="323" t="s">
        <v>284</v>
      </c>
      <c r="V108" s="443"/>
      <c r="W108" s="443"/>
      <c r="X108" s="443"/>
      <c r="Y108" s="444"/>
      <c r="Z108" s="214" t="s">
        <v>238</v>
      </c>
      <c r="AA108" s="215" t="s">
        <v>239</v>
      </c>
      <c r="AB108" s="216" t="s">
        <v>240</v>
      </c>
      <c r="AC108" s="192"/>
      <c r="AD108" s="193"/>
      <c r="AE108" s="194" t="s">
        <v>264</v>
      </c>
      <c r="AF108" s="193"/>
      <c r="AG108" s="194" t="s">
        <v>265</v>
      </c>
      <c r="AH108" s="194"/>
      <c r="AI108" s="194" t="s">
        <v>266</v>
      </c>
      <c r="AJ108" s="193"/>
      <c r="AK108" s="195" t="s">
        <v>276</v>
      </c>
      <c r="AL108" s="193"/>
      <c r="AM108" s="194"/>
      <c r="AN108" s="193"/>
      <c r="AO108" s="195" t="s">
        <v>273</v>
      </c>
      <c r="AP108" s="193"/>
      <c r="AQ108" s="194"/>
      <c r="AR108" s="193"/>
      <c r="AS108" s="194"/>
      <c r="AT108" s="193"/>
      <c r="AU108" s="193"/>
    </row>
    <row r="109" spans="1:47" ht="14.45" customHeight="1" thickBot="1" x14ac:dyDescent="0.3">
      <c r="A109" s="124">
        <v>13391</v>
      </c>
      <c r="B109" s="266" t="s">
        <v>319</v>
      </c>
      <c r="C109" s="269" t="s">
        <v>0</v>
      </c>
      <c r="D109" s="246" t="s">
        <v>237</v>
      </c>
      <c r="E109" s="175">
        <v>41</v>
      </c>
      <c r="F109" s="179">
        <v>43</v>
      </c>
      <c r="G109" s="125">
        <v>3.9</v>
      </c>
      <c r="H109" s="155">
        <v>69</v>
      </c>
      <c r="I109" s="179">
        <v>59</v>
      </c>
      <c r="J109" s="125">
        <v>41.4</v>
      </c>
      <c r="K109" s="298" t="s">
        <v>0</v>
      </c>
      <c r="L109" s="300" t="s">
        <v>0</v>
      </c>
      <c r="M109" s="302">
        <v>9.6</v>
      </c>
      <c r="N109" s="303">
        <f>IF(M109=" "," ",(M109+$L$7-M112))</f>
        <v>6.6</v>
      </c>
      <c r="O109" s="287">
        <v>50</v>
      </c>
      <c r="P109" s="289">
        <v>42580</v>
      </c>
      <c r="Q109" s="534">
        <v>43221</v>
      </c>
      <c r="R109" s="535">
        <v>43405</v>
      </c>
      <c r="S109" s="291" t="s">
        <v>296</v>
      </c>
      <c r="T109" s="292"/>
      <c r="U109" s="219">
        <v>1</v>
      </c>
      <c r="V109" s="147" t="s">
        <v>0</v>
      </c>
      <c r="W109" s="148">
        <v>1</v>
      </c>
      <c r="X109" s="149" t="s">
        <v>0</v>
      </c>
      <c r="Y109" s="150" t="s">
        <v>0</v>
      </c>
      <c r="Z109" s="157" t="s">
        <v>0</v>
      </c>
      <c r="AA109" s="156" t="s">
        <v>0</v>
      </c>
      <c r="AB109" s="158" t="s">
        <v>0</v>
      </c>
      <c r="AC109" s="196" t="s">
        <v>237</v>
      </c>
      <c r="AD109" s="199" t="s">
        <v>260</v>
      </c>
      <c r="AE109" s="198">
        <f>E109+F109/60+G109/60/60</f>
        <v>41.717750000000002</v>
      </c>
      <c r="AF109" s="199" t="s">
        <v>261</v>
      </c>
      <c r="AG109" s="198" t="e">
        <f>E112+F112/60+G112/60/60</f>
        <v>#VALUE!</v>
      </c>
      <c r="AH109" s="205" t="s">
        <v>267</v>
      </c>
      <c r="AI109" s="198" t="e">
        <f>AG109-AE109</f>
        <v>#VALUE!</v>
      </c>
      <c r="AJ109" s="199" t="s">
        <v>269</v>
      </c>
      <c r="AK109" s="198" t="e">
        <f>AI110*60*COS((AE109+AG109)/2*PI()/180)</f>
        <v>#VALUE!</v>
      </c>
      <c r="AL109" s="199" t="s">
        <v>271</v>
      </c>
      <c r="AM109" s="198" t="e">
        <f>AK109*6076.12</f>
        <v>#VALUE!</v>
      </c>
      <c r="AN109" s="199" t="s">
        <v>274</v>
      </c>
      <c r="AO109" s="198">
        <f>AE109*PI()/180</f>
        <v>0.72811209402386445</v>
      </c>
      <c r="AP109" s="199" t="s">
        <v>277</v>
      </c>
      <c r="AQ109" s="198" t="e">
        <f>AG109 *PI()/180</f>
        <v>#VALUE!</v>
      </c>
      <c r="AR109" s="199" t="s">
        <v>279</v>
      </c>
      <c r="AS109" s="198" t="e">
        <f>1*ATAN2(COS(AO109)*SIN(AQ109)-SIN(AO109)*COS(AQ109)*COS(AQ110-AO110),SIN(AQ110-AO110)*COS(AQ109))</f>
        <v>#VALUE!</v>
      </c>
      <c r="AT109" s="200" t="s">
        <v>282</v>
      </c>
      <c r="AU109" s="206" t="e">
        <f>SQRT(AK110*AK110+AK109*AK109)</f>
        <v>#VALUE!</v>
      </c>
    </row>
    <row r="110" spans="1:47" ht="14.45" customHeight="1" thickTop="1" thickBot="1" x14ac:dyDescent="0.3">
      <c r="A110" s="164">
        <v>200100219313</v>
      </c>
      <c r="B110" s="267"/>
      <c r="C110" s="270"/>
      <c r="D110" s="246" t="s">
        <v>242</v>
      </c>
      <c r="E110" s="176">
        <f t="shared" ref="E110:J110" si="19">E109</f>
        <v>41</v>
      </c>
      <c r="F110" s="180">
        <f t="shared" si="19"/>
        <v>43</v>
      </c>
      <c r="G110" s="169">
        <f t="shared" si="19"/>
        <v>3.9</v>
      </c>
      <c r="H110" s="154">
        <f t="shared" si="19"/>
        <v>69</v>
      </c>
      <c r="I110" s="180">
        <f t="shared" si="19"/>
        <v>59</v>
      </c>
      <c r="J110" s="170">
        <f t="shared" si="19"/>
        <v>41.4</v>
      </c>
      <c r="K110" s="299"/>
      <c r="L110" s="301"/>
      <c r="M110" s="302"/>
      <c r="N110" s="304"/>
      <c r="O110" s="288"/>
      <c r="P110" s="290"/>
      <c r="Q110" s="293" t="s">
        <v>332</v>
      </c>
      <c r="R110" s="326"/>
      <c r="S110" s="326"/>
      <c r="T110" s="326"/>
      <c r="U110" s="305" t="s">
        <v>325</v>
      </c>
      <c r="V110" s="306"/>
      <c r="W110" s="306"/>
      <c r="X110" s="306"/>
      <c r="Y110" s="307"/>
      <c r="Z110" s="314" t="s">
        <v>316</v>
      </c>
      <c r="AA110" s="315"/>
      <c r="AB110" s="316"/>
      <c r="AC110" s="196" t="s">
        <v>192</v>
      </c>
      <c r="AD110" s="199" t="s">
        <v>262</v>
      </c>
      <c r="AE110" s="198">
        <f>H109+I109/60+J109/60/60</f>
        <v>69.994833333333332</v>
      </c>
      <c r="AF110" s="199" t="s">
        <v>263</v>
      </c>
      <c r="AG110" s="198" t="e">
        <f>H112+I112/60+J112/60/60</f>
        <v>#VALUE!</v>
      </c>
      <c r="AH110" s="205" t="s">
        <v>268</v>
      </c>
      <c r="AI110" s="198" t="e">
        <f>AE110-AG110</f>
        <v>#VALUE!</v>
      </c>
      <c r="AJ110" s="199" t="s">
        <v>270</v>
      </c>
      <c r="AK110" s="198" t="e">
        <f>AI109*60</f>
        <v>#VALUE!</v>
      </c>
      <c r="AL110" s="199" t="s">
        <v>272</v>
      </c>
      <c r="AM110" s="198" t="e">
        <f>AK110*6076.12</f>
        <v>#VALUE!</v>
      </c>
      <c r="AN110" s="199" t="s">
        <v>275</v>
      </c>
      <c r="AO110" s="198">
        <f>AE110*PI()/180</f>
        <v>1.2216403010513444</v>
      </c>
      <c r="AP110" s="199" t="s">
        <v>278</v>
      </c>
      <c r="AQ110" s="198" t="e">
        <f>AG110*PI()/180</f>
        <v>#VALUE!</v>
      </c>
      <c r="AR110" s="199" t="s">
        <v>280</v>
      </c>
      <c r="AS110" s="197" t="e">
        <f>IF(360+AS109/(2*PI())*360&gt;360,AS109/(PI())*360,360+AS109/(2*PI())*360)</f>
        <v>#VALUE!</v>
      </c>
      <c r="AT110" s="201"/>
      <c r="AU110" s="201"/>
    </row>
    <row r="111" spans="1:47" ht="14.45" customHeight="1" thickBot="1" x14ac:dyDescent="0.3">
      <c r="A111" s="537">
        <v>21</v>
      </c>
      <c r="B111" s="267"/>
      <c r="C111" s="270"/>
      <c r="D111" s="246" t="s">
        <v>243</v>
      </c>
      <c r="E111" s="260" t="s">
        <v>258</v>
      </c>
      <c r="F111" s="261"/>
      <c r="G111" s="261"/>
      <c r="H111" s="261"/>
      <c r="I111" s="261"/>
      <c r="J111" s="262"/>
      <c r="K111" s="126" t="s">
        <v>16</v>
      </c>
      <c r="L111" s="213" t="s">
        <v>283</v>
      </c>
      <c r="M111" s="127" t="s">
        <v>250</v>
      </c>
      <c r="N111" s="128" t="s">
        <v>4</v>
      </c>
      <c r="O111" s="129" t="s">
        <v>18</v>
      </c>
      <c r="P111" s="225" t="s">
        <v>188</v>
      </c>
      <c r="Q111" s="327"/>
      <c r="R111" s="326"/>
      <c r="S111" s="326"/>
      <c r="T111" s="326"/>
      <c r="U111" s="308"/>
      <c r="V111" s="309"/>
      <c r="W111" s="309"/>
      <c r="X111" s="309"/>
      <c r="Y111" s="310"/>
      <c r="Z111" s="317"/>
      <c r="AA111" s="318"/>
      <c r="AB111" s="319"/>
      <c r="AC111" s="202"/>
      <c r="AD111" s="201"/>
      <c r="AE111" s="201"/>
      <c r="AF111" s="201"/>
      <c r="AG111" s="201"/>
      <c r="AH111" s="201"/>
      <c r="AI111" s="201"/>
      <c r="AJ111" s="201"/>
      <c r="AK111" s="201"/>
      <c r="AL111" s="201"/>
      <c r="AM111" s="201"/>
      <c r="AN111" s="201"/>
      <c r="AO111" s="201"/>
      <c r="AP111" s="201"/>
      <c r="AQ111" s="201"/>
      <c r="AR111" s="199" t="s">
        <v>281</v>
      </c>
      <c r="AS111" s="197" t="e">
        <f>61.582*ACOS(SIN(AE109)*SIN(AG109)+COS(AE109)*COS(AG109)*(AE110-AG110))*6076.12</f>
        <v>#VALUE!</v>
      </c>
      <c r="AT111" s="201"/>
      <c r="AU111" s="201"/>
    </row>
    <row r="112" spans="1:47" ht="35.1" customHeight="1" thickTop="1" thickBot="1" x14ac:dyDescent="0.3">
      <c r="A112" s="251" t="str">
        <f>IF(Z109=1,"VERIFIED",IF(AA109=1,"RECHECKED",IF(V109=1,"RECHECK",IF(X109=1,"VERIFY",IF(Y109=1,"NEED PMT APP","SANITY CHECK ONLY")))))</f>
        <v>SANITY CHECK ONLY</v>
      </c>
      <c r="B112" s="268"/>
      <c r="C112" s="271"/>
      <c r="D112" s="247" t="s">
        <v>192</v>
      </c>
      <c r="E112" s="177" t="s">
        <v>0</v>
      </c>
      <c r="F112" s="181" t="s">
        <v>0</v>
      </c>
      <c r="G112" s="172" t="s">
        <v>0</v>
      </c>
      <c r="H112" s="171" t="s">
        <v>0</v>
      </c>
      <c r="I112" s="181" t="s">
        <v>0</v>
      </c>
      <c r="J112" s="172" t="s">
        <v>0</v>
      </c>
      <c r="K112" s="130" t="str">
        <f>$N$7</f>
        <v xml:space="preserve"> </v>
      </c>
      <c r="L112" s="253" t="str">
        <f>IF(E112=" ","OBS POSN not in use",AU109*6076.12)</f>
        <v>OBS POSN not in use</v>
      </c>
      <c r="M112" s="207">
        <v>3</v>
      </c>
      <c r="N112" s="256" t="str">
        <f>IF(W109=1,"Need a Photo","Has a Photo")</f>
        <v>Need a Photo</v>
      </c>
      <c r="O112" s="249" t="s">
        <v>257</v>
      </c>
      <c r="P112" s="254" t="str">
        <f>IF(E112=" ","OBS POSN not in use",(IF(L112&gt;O109,"OFF STA","ON STA")))</f>
        <v>OBS POSN not in use</v>
      </c>
      <c r="Q112" s="328"/>
      <c r="R112" s="329"/>
      <c r="S112" s="329"/>
      <c r="T112" s="329"/>
      <c r="U112" s="311"/>
      <c r="V112" s="312"/>
      <c r="W112" s="312"/>
      <c r="X112" s="312"/>
      <c r="Y112" s="313"/>
      <c r="Z112" s="320"/>
      <c r="AA112" s="321"/>
      <c r="AB112" s="322"/>
      <c r="AC112" s="13"/>
    </row>
    <row r="113" spans="1:47" ht="9" customHeight="1" thickTop="1" thickBot="1" x14ac:dyDescent="0.3">
      <c r="A113" s="191"/>
      <c r="B113" s="132" t="s">
        <v>11</v>
      </c>
      <c r="C113" s="133"/>
      <c r="D113" s="134" t="s">
        <v>12</v>
      </c>
      <c r="E113" s="174" t="s">
        <v>246</v>
      </c>
      <c r="F113" s="174" t="s">
        <v>247</v>
      </c>
      <c r="G113" s="166" t="s">
        <v>248</v>
      </c>
      <c r="H113" s="134" t="s">
        <v>246</v>
      </c>
      <c r="I113" s="174" t="s">
        <v>247</v>
      </c>
      <c r="J113" s="166" t="s">
        <v>248</v>
      </c>
      <c r="K113" s="135" t="s">
        <v>13</v>
      </c>
      <c r="L113" s="136" t="s">
        <v>14</v>
      </c>
      <c r="M113" s="136" t="s">
        <v>17</v>
      </c>
      <c r="N113" s="227" t="s">
        <v>15</v>
      </c>
      <c r="O113" s="228" t="s">
        <v>19</v>
      </c>
      <c r="P113" s="229" t="s">
        <v>255</v>
      </c>
      <c r="Q113" s="141" t="s">
        <v>252</v>
      </c>
      <c r="R113" s="142"/>
      <c r="S113" s="143" t="s">
        <v>191</v>
      </c>
      <c r="T113" s="218"/>
      <c r="U113" s="323" t="s">
        <v>284</v>
      </c>
      <c r="V113" s="443"/>
      <c r="W113" s="443"/>
      <c r="X113" s="443"/>
      <c r="Y113" s="444"/>
      <c r="Z113" s="214" t="s">
        <v>238</v>
      </c>
      <c r="AA113" s="215" t="s">
        <v>239</v>
      </c>
      <c r="AB113" s="216" t="s">
        <v>240</v>
      </c>
      <c r="AC113" s="192"/>
      <c r="AD113" s="193"/>
      <c r="AE113" s="194" t="s">
        <v>264</v>
      </c>
      <c r="AF113" s="193"/>
      <c r="AG113" s="194" t="s">
        <v>265</v>
      </c>
      <c r="AH113" s="194"/>
      <c r="AI113" s="194" t="s">
        <v>266</v>
      </c>
      <c r="AJ113" s="193"/>
      <c r="AK113" s="195" t="s">
        <v>276</v>
      </c>
      <c r="AL113" s="193"/>
      <c r="AM113" s="194"/>
      <c r="AN113" s="193"/>
      <c r="AO113" s="195" t="s">
        <v>273</v>
      </c>
      <c r="AP113" s="193"/>
      <c r="AQ113" s="194"/>
      <c r="AR113" s="193"/>
      <c r="AS113" s="194"/>
      <c r="AT113" s="193"/>
      <c r="AU113" s="193"/>
    </row>
    <row r="114" spans="1:47" ht="14.45" customHeight="1" thickBot="1" x14ac:dyDescent="0.3">
      <c r="A114" s="124">
        <v>13394</v>
      </c>
      <c r="B114" s="266" t="s">
        <v>320</v>
      </c>
      <c r="C114" s="269" t="s">
        <v>0</v>
      </c>
      <c r="D114" s="246" t="s">
        <v>237</v>
      </c>
      <c r="E114" s="175">
        <v>41</v>
      </c>
      <c r="F114" s="179">
        <v>43</v>
      </c>
      <c r="G114" s="125">
        <v>4.1399999999999997</v>
      </c>
      <c r="H114" s="155">
        <v>69</v>
      </c>
      <c r="I114" s="179">
        <v>59</v>
      </c>
      <c r="J114" s="125">
        <v>46.5</v>
      </c>
      <c r="K114" s="298" t="s">
        <v>0</v>
      </c>
      <c r="L114" s="300" t="s">
        <v>0</v>
      </c>
      <c r="M114" s="302">
        <v>9</v>
      </c>
      <c r="N114" s="303">
        <f>IF(M114=" "," ",(M114+$L$7-M117))</f>
        <v>6.1</v>
      </c>
      <c r="O114" s="287">
        <v>50</v>
      </c>
      <c r="P114" s="289">
        <v>42580</v>
      </c>
      <c r="Q114" s="534">
        <v>43221</v>
      </c>
      <c r="R114" s="535">
        <v>43405</v>
      </c>
      <c r="S114" s="291" t="s">
        <v>296</v>
      </c>
      <c r="T114" s="292"/>
      <c r="U114" s="219">
        <v>1</v>
      </c>
      <c r="V114" s="147" t="s">
        <v>0</v>
      </c>
      <c r="W114" s="148">
        <v>1</v>
      </c>
      <c r="X114" s="149" t="s">
        <v>0</v>
      </c>
      <c r="Y114" s="150" t="s">
        <v>0</v>
      </c>
      <c r="Z114" s="157" t="s">
        <v>0</v>
      </c>
      <c r="AA114" s="156" t="s">
        <v>0</v>
      </c>
      <c r="AB114" s="158" t="s">
        <v>0</v>
      </c>
      <c r="AC114" s="196" t="s">
        <v>237</v>
      </c>
      <c r="AD114" s="199" t="s">
        <v>260</v>
      </c>
      <c r="AE114" s="198">
        <f>E114+F114/60+G114/60/60</f>
        <v>41.717816666666671</v>
      </c>
      <c r="AF114" s="199" t="s">
        <v>261</v>
      </c>
      <c r="AG114" s="198" t="e">
        <f>E117+F117/60+G117/60/60</f>
        <v>#VALUE!</v>
      </c>
      <c r="AH114" s="205" t="s">
        <v>267</v>
      </c>
      <c r="AI114" s="198" t="e">
        <f>AG114-AE114</f>
        <v>#VALUE!</v>
      </c>
      <c r="AJ114" s="199" t="s">
        <v>269</v>
      </c>
      <c r="AK114" s="198" t="e">
        <f>AI115*60*COS((AE114+AG114)/2*PI()/180)</f>
        <v>#VALUE!</v>
      </c>
      <c r="AL114" s="199" t="s">
        <v>271</v>
      </c>
      <c r="AM114" s="198" t="e">
        <f>AK114*6076.12</f>
        <v>#VALUE!</v>
      </c>
      <c r="AN114" s="199" t="s">
        <v>274</v>
      </c>
      <c r="AO114" s="198">
        <f>AE114*PI()/180</f>
        <v>0.72811325757669909</v>
      </c>
      <c r="AP114" s="199" t="s">
        <v>277</v>
      </c>
      <c r="AQ114" s="198" t="e">
        <f>AG114 *PI()/180</f>
        <v>#VALUE!</v>
      </c>
      <c r="AR114" s="199" t="s">
        <v>279</v>
      </c>
      <c r="AS114" s="198" t="e">
        <f>1*ATAN2(COS(AO114)*SIN(AQ114)-SIN(AO114)*COS(AQ114)*COS(AQ115-AO115),SIN(AQ115-AO115)*COS(AQ114))</f>
        <v>#VALUE!</v>
      </c>
      <c r="AT114" s="200" t="s">
        <v>282</v>
      </c>
      <c r="AU114" s="206" t="e">
        <f>SQRT(AK115*AK115+AK114*AK114)</f>
        <v>#VALUE!</v>
      </c>
    </row>
    <row r="115" spans="1:47" ht="14.45" customHeight="1" thickTop="1" thickBot="1" x14ac:dyDescent="0.3">
      <c r="A115" s="164">
        <v>100116990133</v>
      </c>
      <c r="B115" s="267"/>
      <c r="C115" s="270"/>
      <c r="D115" s="246" t="s">
        <v>242</v>
      </c>
      <c r="E115" s="176">
        <f t="shared" ref="E115:J115" si="20">E114</f>
        <v>41</v>
      </c>
      <c r="F115" s="180">
        <f t="shared" si="20"/>
        <v>43</v>
      </c>
      <c r="G115" s="169">
        <f t="shared" si="20"/>
        <v>4.1399999999999997</v>
      </c>
      <c r="H115" s="154">
        <f t="shared" si="20"/>
        <v>69</v>
      </c>
      <c r="I115" s="180">
        <f t="shared" si="20"/>
        <v>59</v>
      </c>
      <c r="J115" s="170">
        <f t="shared" si="20"/>
        <v>46.5</v>
      </c>
      <c r="K115" s="299"/>
      <c r="L115" s="301"/>
      <c r="M115" s="302"/>
      <c r="N115" s="304"/>
      <c r="O115" s="288"/>
      <c r="P115" s="290"/>
      <c r="Q115" s="293" t="s">
        <v>332</v>
      </c>
      <c r="R115" s="326"/>
      <c r="S115" s="326"/>
      <c r="T115" s="326"/>
      <c r="U115" s="305" t="s">
        <v>325</v>
      </c>
      <c r="V115" s="306"/>
      <c r="W115" s="306"/>
      <c r="X115" s="306"/>
      <c r="Y115" s="307"/>
      <c r="Z115" s="314" t="s">
        <v>316</v>
      </c>
      <c r="AA115" s="315"/>
      <c r="AB115" s="316"/>
      <c r="AC115" s="196" t="s">
        <v>192</v>
      </c>
      <c r="AD115" s="199" t="s">
        <v>262</v>
      </c>
      <c r="AE115" s="198">
        <f>H114+I114/60+J114/60/60</f>
        <v>69.996250000000003</v>
      </c>
      <c r="AF115" s="199" t="s">
        <v>263</v>
      </c>
      <c r="AG115" s="198" t="e">
        <f>H117+I117/60+J117/60/60</f>
        <v>#VALUE!</v>
      </c>
      <c r="AH115" s="205" t="s">
        <v>268</v>
      </c>
      <c r="AI115" s="198" t="e">
        <f>AE115-AG115</f>
        <v>#VALUE!</v>
      </c>
      <c r="AJ115" s="199" t="s">
        <v>270</v>
      </c>
      <c r="AK115" s="198" t="e">
        <f>AI114*60</f>
        <v>#VALUE!</v>
      </c>
      <c r="AL115" s="199" t="s">
        <v>272</v>
      </c>
      <c r="AM115" s="198" t="e">
        <f>AK115*6076.12</f>
        <v>#VALUE!</v>
      </c>
      <c r="AN115" s="199" t="s">
        <v>275</v>
      </c>
      <c r="AO115" s="198">
        <f>AE115*PI()/180</f>
        <v>1.2216650265490809</v>
      </c>
      <c r="AP115" s="199" t="s">
        <v>278</v>
      </c>
      <c r="AQ115" s="198" t="e">
        <f>AG115*PI()/180</f>
        <v>#VALUE!</v>
      </c>
      <c r="AR115" s="199" t="s">
        <v>280</v>
      </c>
      <c r="AS115" s="197" t="e">
        <f>IF(360+AS114/(2*PI())*360&gt;360,AS114/(PI())*360,360+AS114/(2*PI())*360)</f>
        <v>#VALUE!</v>
      </c>
      <c r="AT115" s="201"/>
      <c r="AU115" s="201"/>
    </row>
    <row r="116" spans="1:47" ht="14.45" customHeight="1" thickBot="1" x14ac:dyDescent="0.3">
      <c r="A116" s="537">
        <v>22</v>
      </c>
      <c r="B116" s="267"/>
      <c r="C116" s="270"/>
      <c r="D116" s="246" t="s">
        <v>243</v>
      </c>
      <c r="E116" s="260" t="s">
        <v>258</v>
      </c>
      <c r="F116" s="261"/>
      <c r="G116" s="261"/>
      <c r="H116" s="261"/>
      <c r="I116" s="261"/>
      <c r="J116" s="262"/>
      <c r="K116" s="126" t="s">
        <v>16</v>
      </c>
      <c r="L116" s="213" t="s">
        <v>283</v>
      </c>
      <c r="M116" s="127" t="s">
        <v>250</v>
      </c>
      <c r="N116" s="128" t="s">
        <v>4</v>
      </c>
      <c r="O116" s="129" t="s">
        <v>18</v>
      </c>
      <c r="P116" s="225" t="s">
        <v>188</v>
      </c>
      <c r="Q116" s="327"/>
      <c r="R116" s="326"/>
      <c r="S116" s="326"/>
      <c r="T116" s="326"/>
      <c r="U116" s="308"/>
      <c r="V116" s="309"/>
      <c r="W116" s="309"/>
      <c r="X116" s="309"/>
      <c r="Y116" s="310"/>
      <c r="Z116" s="317"/>
      <c r="AA116" s="318"/>
      <c r="AB116" s="319"/>
      <c r="AC116" s="202"/>
      <c r="AD116" s="201"/>
      <c r="AE116" s="201"/>
      <c r="AF116" s="201"/>
      <c r="AG116" s="201"/>
      <c r="AH116" s="201"/>
      <c r="AI116" s="201"/>
      <c r="AJ116" s="201"/>
      <c r="AK116" s="201"/>
      <c r="AL116" s="201"/>
      <c r="AM116" s="201"/>
      <c r="AN116" s="201"/>
      <c r="AO116" s="201"/>
      <c r="AP116" s="201"/>
      <c r="AQ116" s="201"/>
      <c r="AR116" s="199" t="s">
        <v>281</v>
      </c>
      <c r="AS116" s="197" t="e">
        <f>61.582*ACOS(SIN(AE114)*SIN(AG114)+COS(AE114)*COS(AG114)*(AE115-AG115))*6076.12</f>
        <v>#VALUE!</v>
      </c>
      <c r="AT116" s="201"/>
      <c r="AU116" s="201"/>
    </row>
    <row r="117" spans="1:47" ht="35.1" customHeight="1" thickTop="1" thickBot="1" x14ac:dyDescent="0.3">
      <c r="A117" s="251" t="str">
        <f>IF(Z114=1,"VERIFIED",IF(AA114=1,"RECHECKED",IF(V114=1,"RECHECK",IF(X114=1,"VERIFY",IF(Y114=1,"NEED PMT APP","SANITY CHECK ONLY")))))</f>
        <v>SANITY CHECK ONLY</v>
      </c>
      <c r="B117" s="268"/>
      <c r="C117" s="271"/>
      <c r="D117" s="247" t="s">
        <v>192</v>
      </c>
      <c r="E117" s="177" t="s">
        <v>0</v>
      </c>
      <c r="F117" s="181" t="s">
        <v>0</v>
      </c>
      <c r="G117" s="172" t="s">
        <v>0</v>
      </c>
      <c r="H117" s="171" t="s">
        <v>0</v>
      </c>
      <c r="I117" s="181" t="s">
        <v>0</v>
      </c>
      <c r="J117" s="172" t="s">
        <v>0</v>
      </c>
      <c r="K117" s="130" t="str">
        <f>$N$7</f>
        <v xml:space="preserve"> </v>
      </c>
      <c r="L117" s="253" t="str">
        <f>IF(E117=" ","OBS POSN not in use",AU114*6076.12)</f>
        <v>OBS POSN not in use</v>
      </c>
      <c r="M117" s="207">
        <v>2.9</v>
      </c>
      <c r="N117" s="256" t="str">
        <f>IF(W114=1,"Need a Photo","Has a Photo")</f>
        <v>Need a Photo</v>
      </c>
      <c r="O117" s="249" t="s">
        <v>257</v>
      </c>
      <c r="P117" s="254" t="str">
        <f>IF(E117=" ","OBS POSN not in use",(IF(L117&gt;O114,"OFF STA","ON STA")))</f>
        <v>OBS POSN not in use</v>
      </c>
      <c r="Q117" s="328"/>
      <c r="R117" s="329"/>
      <c r="S117" s="329"/>
      <c r="T117" s="329"/>
      <c r="U117" s="311"/>
      <c r="V117" s="312"/>
      <c r="W117" s="312"/>
      <c r="X117" s="312"/>
      <c r="Y117" s="313"/>
      <c r="Z117" s="320"/>
      <c r="AA117" s="321"/>
      <c r="AB117" s="322"/>
      <c r="AC117" s="13"/>
    </row>
    <row r="118" spans="1:47" ht="9" customHeight="1" thickTop="1" thickBot="1" x14ac:dyDescent="0.3">
      <c r="A118" s="190" t="s">
        <v>0</v>
      </c>
      <c r="B118" s="132" t="s">
        <v>11</v>
      </c>
      <c r="C118" s="133"/>
      <c r="D118" s="134" t="s">
        <v>12</v>
      </c>
      <c r="E118" s="174" t="s">
        <v>246</v>
      </c>
      <c r="F118" s="174" t="s">
        <v>247</v>
      </c>
      <c r="G118" s="166" t="s">
        <v>248</v>
      </c>
      <c r="H118" s="134" t="s">
        <v>246</v>
      </c>
      <c r="I118" s="174" t="s">
        <v>247</v>
      </c>
      <c r="J118" s="166" t="s">
        <v>248</v>
      </c>
      <c r="K118" s="135" t="s">
        <v>13</v>
      </c>
      <c r="L118" s="136" t="s">
        <v>14</v>
      </c>
      <c r="M118" s="136" t="s">
        <v>17</v>
      </c>
      <c r="N118" s="227" t="s">
        <v>15</v>
      </c>
      <c r="O118" s="228" t="s">
        <v>19</v>
      </c>
      <c r="P118" s="229" t="s">
        <v>255</v>
      </c>
      <c r="Q118" s="141" t="s">
        <v>252</v>
      </c>
      <c r="R118" s="142"/>
      <c r="S118" s="143" t="s">
        <v>191</v>
      </c>
      <c r="T118" s="218"/>
      <c r="U118" s="323" t="s">
        <v>284</v>
      </c>
      <c r="V118" s="443"/>
      <c r="W118" s="443"/>
      <c r="X118" s="443"/>
      <c r="Y118" s="444"/>
      <c r="Z118" s="144" t="s">
        <v>238</v>
      </c>
      <c r="AA118" s="145" t="s">
        <v>239</v>
      </c>
      <c r="AB118" s="146" t="s">
        <v>240</v>
      </c>
      <c r="AC118" s="192"/>
      <c r="AD118" s="193"/>
      <c r="AE118" s="194" t="s">
        <v>264</v>
      </c>
      <c r="AF118" s="193"/>
      <c r="AG118" s="194" t="s">
        <v>265</v>
      </c>
      <c r="AH118" s="194"/>
      <c r="AI118" s="194" t="s">
        <v>266</v>
      </c>
      <c r="AJ118" s="193"/>
      <c r="AK118" s="195" t="s">
        <v>276</v>
      </c>
      <c r="AL118" s="193"/>
      <c r="AM118" s="194"/>
      <c r="AN118" s="193"/>
      <c r="AO118" s="195" t="s">
        <v>273</v>
      </c>
      <c r="AP118" s="193"/>
      <c r="AQ118" s="194"/>
      <c r="AR118" s="193"/>
      <c r="AS118" s="194"/>
      <c r="AT118" s="193"/>
      <c r="AU118" s="193"/>
    </row>
    <row r="119" spans="1:47" ht="14.45" customHeight="1" thickBot="1" x14ac:dyDescent="0.3">
      <c r="A119" s="124">
        <v>13395</v>
      </c>
      <c r="B119" s="266" t="s">
        <v>321</v>
      </c>
      <c r="C119" s="269" t="s">
        <v>0</v>
      </c>
      <c r="D119" s="246" t="s">
        <v>237</v>
      </c>
      <c r="E119" s="175">
        <v>41</v>
      </c>
      <c r="F119" s="179">
        <v>43</v>
      </c>
      <c r="G119" s="125">
        <v>10.4</v>
      </c>
      <c r="H119" s="155">
        <v>69</v>
      </c>
      <c r="I119" s="179">
        <v>59</v>
      </c>
      <c r="J119" s="125">
        <v>48.4</v>
      </c>
      <c r="K119" s="298" t="s">
        <v>0</v>
      </c>
      <c r="L119" s="300" t="s">
        <v>0</v>
      </c>
      <c r="M119" s="302">
        <v>10</v>
      </c>
      <c r="N119" s="303">
        <f>IF(M119=" "," ",(M119+$L$7-M122))</f>
        <v>7.1</v>
      </c>
      <c r="O119" s="287">
        <v>50</v>
      </c>
      <c r="P119" s="289">
        <v>42580</v>
      </c>
      <c r="Q119" s="534">
        <v>43221</v>
      </c>
      <c r="R119" s="535">
        <v>43405</v>
      </c>
      <c r="S119" s="291" t="s">
        <v>293</v>
      </c>
      <c r="T119" s="292"/>
      <c r="U119" s="219">
        <v>1</v>
      </c>
      <c r="V119" s="147" t="s">
        <v>0</v>
      </c>
      <c r="W119" s="148">
        <v>1</v>
      </c>
      <c r="X119" s="149" t="s">
        <v>0</v>
      </c>
      <c r="Y119" s="150" t="s">
        <v>0</v>
      </c>
      <c r="Z119" s="151" t="s">
        <v>0</v>
      </c>
      <c r="AA119" s="147" t="s">
        <v>0</v>
      </c>
      <c r="AB119" s="152" t="s">
        <v>0</v>
      </c>
      <c r="AC119" s="196" t="s">
        <v>237</v>
      </c>
      <c r="AD119" s="199" t="s">
        <v>260</v>
      </c>
      <c r="AE119" s="198">
        <f>E119+F119/60+G119/60/60</f>
        <v>41.719555555555559</v>
      </c>
      <c r="AF119" s="199" t="s">
        <v>261</v>
      </c>
      <c r="AG119" s="198" t="e">
        <f>E122+F122/60+G122/60/60</f>
        <v>#VALUE!</v>
      </c>
      <c r="AH119" s="205" t="s">
        <v>267</v>
      </c>
      <c r="AI119" s="198" t="e">
        <f>AG119-AE119</f>
        <v>#VALUE!</v>
      </c>
      <c r="AJ119" s="199" t="s">
        <v>269</v>
      </c>
      <c r="AK119" s="198" t="e">
        <f>AI120*60*COS((AE119+AG119)/2*PI()/180)</f>
        <v>#VALUE!</v>
      </c>
      <c r="AL119" s="199" t="s">
        <v>271</v>
      </c>
      <c r="AM119" s="198" t="e">
        <f>AK119*6076.12</f>
        <v>#VALUE!</v>
      </c>
      <c r="AN119" s="199" t="s">
        <v>274</v>
      </c>
      <c r="AO119" s="198">
        <f>AE119*PI()/180</f>
        <v>0.72814360691313662</v>
      </c>
      <c r="AP119" s="199" t="s">
        <v>277</v>
      </c>
      <c r="AQ119" s="198" t="e">
        <f>AG119 *PI()/180</f>
        <v>#VALUE!</v>
      </c>
      <c r="AR119" s="199" t="s">
        <v>279</v>
      </c>
      <c r="AS119" s="198" t="e">
        <f>1*ATAN2(COS(AO119)*SIN(AQ119)-SIN(AO119)*COS(AQ119)*COS(AQ120-AO120),SIN(AQ120-AO120)*COS(AQ119))</f>
        <v>#VALUE!</v>
      </c>
      <c r="AT119" s="200" t="s">
        <v>282</v>
      </c>
      <c r="AU119" s="206" t="e">
        <f>SQRT(AK120*AK120+AK119*AK119)</f>
        <v>#VALUE!</v>
      </c>
    </row>
    <row r="120" spans="1:47" ht="14.45" customHeight="1" thickTop="1" thickBot="1" x14ac:dyDescent="0.3">
      <c r="A120" s="164">
        <v>100116990136</v>
      </c>
      <c r="B120" s="267"/>
      <c r="C120" s="270"/>
      <c r="D120" s="246" t="s">
        <v>242</v>
      </c>
      <c r="E120" s="263" t="s">
        <v>259</v>
      </c>
      <c r="F120" s="264"/>
      <c r="G120" s="264"/>
      <c r="H120" s="264"/>
      <c r="I120" s="264"/>
      <c r="J120" s="265"/>
      <c r="K120" s="299"/>
      <c r="L120" s="301"/>
      <c r="M120" s="302"/>
      <c r="N120" s="304"/>
      <c r="O120" s="288"/>
      <c r="P120" s="290"/>
      <c r="Q120" s="293" t="s">
        <v>332</v>
      </c>
      <c r="R120" s="326"/>
      <c r="S120" s="326"/>
      <c r="T120" s="326"/>
      <c r="U120" s="305" t="s">
        <v>325</v>
      </c>
      <c r="V120" s="306"/>
      <c r="W120" s="306"/>
      <c r="X120" s="306"/>
      <c r="Y120" s="307"/>
      <c r="Z120" s="314" t="s">
        <v>316</v>
      </c>
      <c r="AA120" s="315"/>
      <c r="AB120" s="316"/>
      <c r="AC120" s="196" t="s">
        <v>192</v>
      </c>
      <c r="AD120" s="199" t="s">
        <v>262</v>
      </c>
      <c r="AE120" s="198">
        <f>H119+I119/60+J119/60/60</f>
        <v>69.99677777777778</v>
      </c>
      <c r="AF120" s="199" t="s">
        <v>263</v>
      </c>
      <c r="AG120" s="198" t="e">
        <f>H122+I122/60+J122/60/60</f>
        <v>#VALUE!</v>
      </c>
      <c r="AH120" s="205" t="s">
        <v>268</v>
      </c>
      <c r="AI120" s="198" t="e">
        <f>AE120-AG120</f>
        <v>#VALUE!</v>
      </c>
      <c r="AJ120" s="199" t="s">
        <v>270</v>
      </c>
      <c r="AK120" s="198" t="e">
        <f>AI119*60</f>
        <v>#VALUE!</v>
      </c>
      <c r="AL120" s="199" t="s">
        <v>272</v>
      </c>
      <c r="AM120" s="198" t="e">
        <f>AK120*6076.12</f>
        <v>#VALUE!</v>
      </c>
      <c r="AN120" s="199" t="s">
        <v>275</v>
      </c>
      <c r="AO120" s="198">
        <f>AE120*PI()/180</f>
        <v>1.221674238009022</v>
      </c>
      <c r="AP120" s="199" t="s">
        <v>278</v>
      </c>
      <c r="AQ120" s="198" t="e">
        <f>AG120*PI()/180</f>
        <v>#VALUE!</v>
      </c>
      <c r="AR120" s="199" t="s">
        <v>280</v>
      </c>
      <c r="AS120" s="197" t="e">
        <f>IF(360+AS119/(2*PI())*360&gt;360,AS119/(PI())*360,360+AS119/(2*PI())*360)</f>
        <v>#VALUE!</v>
      </c>
      <c r="AT120" s="201"/>
      <c r="AU120" s="201"/>
    </row>
    <row r="121" spans="1:47" ht="14.45" customHeight="1" thickBot="1" x14ac:dyDescent="0.3">
      <c r="A121" s="537">
        <v>23</v>
      </c>
      <c r="B121" s="267"/>
      <c r="C121" s="270"/>
      <c r="D121" s="246" t="s">
        <v>243</v>
      </c>
      <c r="E121" s="260" t="s">
        <v>258</v>
      </c>
      <c r="F121" s="261"/>
      <c r="G121" s="261"/>
      <c r="H121" s="261"/>
      <c r="I121" s="261"/>
      <c r="J121" s="262"/>
      <c r="K121" s="126" t="s">
        <v>16</v>
      </c>
      <c r="L121" s="213" t="s">
        <v>283</v>
      </c>
      <c r="M121" s="127" t="s">
        <v>250</v>
      </c>
      <c r="N121" s="128" t="s">
        <v>4</v>
      </c>
      <c r="O121" s="129" t="s">
        <v>18</v>
      </c>
      <c r="P121" s="225" t="s">
        <v>188</v>
      </c>
      <c r="Q121" s="327"/>
      <c r="R121" s="326"/>
      <c r="S121" s="326"/>
      <c r="T121" s="326"/>
      <c r="U121" s="308"/>
      <c r="V121" s="309"/>
      <c r="W121" s="309"/>
      <c r="X121" s="309"/>
      <c r="Y121" s="310"/>
      <c r="Z121" s="317"/>
      <c r="AA121" s="318"/>
      <c r="AB121" s="319"/>
      <c r="AC121" s="202"/>
      <c r="AD121" s="201"/>
      <c r="AE121" s="201"/>
      <c r="AF121" s="201"/>
      <c r="AG121" s="201"/>
      <c r="AH121" s="201"/>
      <c r="AI121" s="201"/>
      <c r="AJ121" s="201"/>
      <c r="AK121" s="201"/>
      <c r="AL121" s="201"/>
      <c r="AM121" s="201"/>
      <c r="AN121" s="201"/>
      <c r="AO121" s="201"/>
      <c r="AP121" s="201"/>
      <c r="AQ121" s="201"/>
      <c r="AR121" s="199" t="s">
        <v>281</v>
      </c>
      <c r="AS121" s="197" t="e">
        <f>61.582*ACOS(SIN(AE119)*SIN(AG119)+COS(AE119)*COS(AG119)*(AE120-AG120))*6076.12</f>
        <v>#VALUE!</v>
      </c>
      <c r="AT121" s="201"/>
      <c r="AU121" s="201"/>
    </row>
    <row r="122" spans="1:47" ht="35.1" customHeight="1" thickTop="1" thickBot="1" x14ac:dyDescent="0.3">
      <c r="A122" s="251" t="str">
        <f>IF(Z119=1,"VERIFIED",IF(AA119=1,"RECHECKED",IF(V119=1,"RECHECK",IF(X119=1,"VERIFY",IF(Y119=1,"NEED PMT APP","SANITY CHECK ONLY")))))</f>
        <v>SANITY CHECK ONLY</v>
      </c>
      <c r="B122" s="268"/>
      <c r="C122" s="271"/>
      <c r="D122" s="247" t="s">
        <v>192</v>
      </c>
      <c r="E122" s="177" t="s">
        <v>0</v>
      </c>
      <c r="F122" s="181" t="s">
        <v>0</v>
      </c>
      <c r="G122" s="172" t="s">
        <v>0</v>
      </c>
      <c r="H122" s="171" t="s">
        <v>0</v>
      </c>
      <c r="I122" s="181" t="s">
        <v>0</v>
      </c>
      <c r="J122" s="172" t="s">
        <v>0</v>
      </c>
      <c r="K122" s="130" t="str">
        <f>$N$7</f>
        <v xml:space="preserve"> </v>
      </c>
      <c r="L122" s="253" t="str">
        <f>IF(E122=" ","OBS POSN not in use",AU119*6076.12)</f>
        <v>OBS POSN not in use</v>
      </c>
      <c r="M122" s="207">
        <v>2.9</v>
      </c>
      <c r="N122" s="256" t="str">
        <f>IF(W119=1,"Need a Photo","Has a Photo")</f>
        <v>Need a Photo</v>
      </c>
      <c r="O122" s="249" t="s">
        <v>257</v>
      </c>
      <c r="P122" s="254" t="str">
        <f>IF(E122=" ","OBS POSN not in use",(IF(L122&gt;O119,"OFF STA","ON STA")))</f>
        <v>OBS POSN not in use</v>
      </c>
      <c r="Q122" s="328"/>
      <c r="R122" s="329"/>
      <c r="S122" s="329"/>
      <c r="T122" s="329"/>
      <c r="U122" s="311"/>
      <c r="V122" s="312"/>
      <c r="W122" s="312"/>
      <c r="X122" s="312"/>
      <c r="Y122" s="313"/>
      <c r="Z122" s="320"/>
      <c r="AA122" s="321"/>
      <c r="AB122" s="322"/>
      <c r="AC122" s="13"/>
    </row>
    <row r="123" spans="1:47" ht="9" customHeight="1" thickTop="1" thickBot="1" x14ac:dyDescent="0.3">
      <c r="A123" s="191"/>
      <c r="B123" s="132" t="s">
        <v>11</v>
      </c>
      <c r="C123" s="133"/>
      <c r="D123" s="134" t="s">
        <v>12</v>
      </c>
      <c r="E123" s="174" t="s">
        <v>246</v>
      </c>
      <c r="F123" s="174" t="s">
        <v>247</v>
      </c>
      <c r="G123" s="166" t="s">
        <v>248</v>
      </c>
      <c r="H123" s="134" t="s">
        <v>246</v>
      </c>
      <c r="I123" s="174" t="s">
        <v>247</v>
      </c>
      <c r="J123" s="166" t="s">
        <v>248</v>
      </c>
      <c r="K123" s="135" t="s">
        <v>13</v>
      </c>
      <c r="L123" s="136" t="s">
        <v>14</v>
      </c>
      <c r="M123" s="136" t="s">
        <v>17</v>
      </c>
      <c r="N123" s="137" t="s">
        <v>15</v>
      </c>
      <c r="O123" s="138" t="s">
        <v>19</v>
      </c>
      <c r="P123" s="224" t="s">
        <v>255</v>
      </c>
      <c r="Q123" s="141" t="s">
        <v>252</v>
      </c>
      <c r="R123" s="142"/>
      <c r="S123" s="143" t="s">
        <v>191</v>
      </c>
      <c r="T123" s="218"/>
      <c r="U123" s="323" t="s">
        <v>284</v>
      </c>
      <c r="V123" s="443"/>
      <c r="W123" s="443"/>
      <c r="X123" s="443"/>
      <c r="Y123" s="444"/>
      <c r="Z123" s="144" t="s">
        <v>238</v>
      </c>
      <c r="AA123" s="145" t="s">
        <v>239</v>
      </c>
      <c r="AB123" s="146" t="s">
        <v>240</v>
      </c>
      <c r="AC123" s="192"/>
      <c r="AD123" s="193"/>
      <c r="AE123" s="194" t="s">
        <v>264</v>
      </c>
      <c r="AF123" s="193"/>
      <c r="AG123" s="194" t="s">
        <v>265</v>
      </c>
      <c r="AH123" s="194"/>
      <c r="AI123" s="194" t="s">
        <v>266</v>
      </c>
      <c r="AJ123" s="193"/>
      <c r="AK123" s="195" t="s">
        <v>276</v>
      </c>
      <c r="AL123" s="193"/>
      <c r="AM123" s="194"/>
      <c r="AN123" s="193"/>
      <c r="AO123" s="195" t="s">
        <v>273</v>
      </c>
      <c r="AP123" s="193"/>
      <c r="AQ123" s="194"/>
      <c r="AR123" s="193"/>
      <c r="AS123" s="194"/>
      <c r="AT123" s="193"/>
      <c r="AU123" s="193"/>
    </row>
    <row r="124" spans="1:47" ht="14.45" customHeight="1" thickBot="1" x14ac:dyDescent="0.3">
      <c r="A124" s="124">
        <v>13395</v>
      </c>
      <c r="B124" s="257" t="s">
        <v>322</v>
      </c>
      <c r="C124" s="269" t="s">
        <v>0</v>
      </c>
      <c r="D124" s="246" t="s">
        <v>237</v>
      </c>
      <c r="E124" s="175">
        <v>41</v>
      </c>
      <c r="F124" s="179">
        <v>43</v>
      </c>
      <c r="G124" s="125">
        <v>10.4</v>
      </c>
      <c r="H124" s="155">
        <v>69</v>
      </c>
      <c r="I124" s="179">
        <v>59</v>
      </c>
      <c r="J124" s="125">
        <v>48.4</v>
      </c>
      <c r="K124" s="298" t="s">
        <v>0</v>
      </c>
      <c r="L124" s="300" t="s">
        <v>0</v>
      </c>
      <c r="M124" s="302">
        <v>16.2</v>
      </c>
      <c r="N124" s="303">
        <f>IF(M124=" "," ",(M124+$L$7-M127))</f>
        <v>13.1</v>
      </c>
      <c r="O124" s="287">
        <v>500</v>
      </c>
      <c r="P124" s="289">
        <v>42241</v>
      </c>
      <c r="Q124" s="534">
        <v>43221</v>
      </c>
      <c r="R124" s="536">
        <v>43405</v>
      </c>
      <c r="S124" s="291" t="s">
        <v>323</v>
      </c>
      <c r="T124" s="292"/>
      <c r="U124" s="219">
        <v>1</v>
      </c>
      <c r="V124" s="147" t="s">
        <v>0</v>
      </c>
      <c r="W124" s="148" t="s">
        <v>0</v>
      </c>
      <c r="X124" s="149">
        <v>1</v>
      </c>
      <c r="Y124" s="150" t="s">
        <v>0</v>
      </c>
      <c r="Z124" s="151" t="s">
        <v>0</v>
      </c>
      <c r="AA124" s="147" t="s">
        <v>0</v>
      </c>
      <c r="AB124" s="152" t="s">
        <v>0</v>
      </c>
      <c r="AC124" s="196" t="s">
        <v>237</v>
      </c>
      <c r="AD124" s="199" t="s">
        <v>260</v>
      </c>
      <c r="AE124" s="198">
        <f>E124+F124/60+G124/60/60</f>
        <v>41.719555555555559</v>
      </c>
      <c r="AF124" s="199" t="s">
        <v>261</v>
      </c>
      <c r="AG124" s="198" t="e">
        <f>E127+F127/60+G127/60/60</f>
        <v>#VALUE!</v>
      </c>
      <c r="AH124" s="205" t="s">
        <v>267</v>
      </c>
      <c r="AI124" s="198" t="e">
        <f>AG124-AE124</f>
        <v>#VALUE!</v>
      </c>
      <c r="AJ124" s="199" t="s">
        <v>269</v>
      </c>
      <c r="AK124" s="198" t="e">
        <f>AI125*60*COS((AE124+AG124)/2*PI()/180)</f>
        <v>#VALUE!</v>
      </c>
      <c r="AL124" s="199" t="s">
        <v>271</v>
      </c>
      <c r="AM124" s="198" t="e">
        <f>AK124*6076.12</f>
        <v>#VALUE!</v>
      </c>
      <c r="AN124" s="199" t="s">
        <v>274</v>
      </c>
      <c r="AO124" s="198">
        <f>AE124*PI()/180</f>
        <v>0.72814360691313662</v>
      </c>
      <c r="AP124" s="199" t="s">
        <v>277</v>
      </c>
      <c r="AQ124" s="198" t="e">
        <f>AG124 *PI()/180</f>
        <v>#VALUE!</v>
      </c>
      <c r="AR124" s="199" t="s">
        <v>279</v>
      </c>
      <c r="AS124" s="198" t="e">
        <f>1*ATAN2(COS(AO124)*SIN(AQ124)-SIN(AO124)*COS(AQ124)*COS(AQ125-AO125),SIN(AQ125-AO125)*COS(AQ124))</f>
        <v>#VALUE!</v>
      </c>
      <c r="AT124" s="200" t="s">
        <v>282</v>
      </c>
      <c r="AU124" s="206" t="e">
        <f>SQRT(AK125*AK125+AK124*AK124)</f>
        <v>#VALUE!</v>
      </c>
    </row>
    <row r="125" spans="1:47" ht="14.45" customHeight="1" thickTop="1" thickBot="1" x14ac:dyDescent="0.3">
      <c r="A125" s="164">
        <v>100116990136</v>
      </c>
      <c r="B125" s="258"/>
      <c r="C125" s="270"/>
      <c r="D125" s="246" t="s">
        <v>242</v>
      </c>
      <c r="E125" s="176">
        <f t="shared" ref="E125:J125" si="21">E124</f>
        <v>41</v>
      </c>
      <c r="F125" s="180">
        <f t="shared" si="21"/>
        <v>43</v>
      </c>
      <c r="G125" s="169">
        <f t="shared" si="21"/>
        <v>10.4</v>
      </c>
      <c r="H125" s="154">
        <f t="shared" si="21"/>
        <v>69</v>
      </c>
      <c r="I125" s="180">
        <f t="shared" si="21"/>
        <v>59</v>
      </c>
      <c r="J125" s="170">
        <f t="shared" si="21"/>
        <v>48.4</v>
      </c>
      <c r="K125" s="299"/>
      <c r="L125" s="301"/>
      <c r="M125" s="302"/>
      <c r="N125" s="304"/>
      <c r="O125" s="288"/>
      <c r="P125" s="290"/>
      <c r="Q125" s="529" t="s">
        <v>333</v>
      </c>
      <c r="R125" s="530"/>
      <c r="S125" s="530"/>
      <c r="T125" s="530"/>
      <c r="U125" s="519" t="s">
        <v>324</v>
      </c>
      <c r="V125" s="520"/>
      <c r="W125" s="520"/>
      <c r="X125" s="520"/>
      <c r="Y125" s="521"/>
      <c r="Z125" s="314" t="s">
        <v>316</v>
      </c>
      <c r="AA125" s="315"/>
      <c r="AB125" s="316"/>
      <c r="AC125" s="196" t="s">
        <v>192</v>
      </c>
      <c r="AD125" s="199" t="s">
        <v>262</v>
      </c>
      <c r="AE125" s="198">
        <f>H124+I124/60+J124/60/60</f>
        <v>69.99677777777778</v>
      </c>
      <c r="AF125" s="199" t="s">
        <v>263</v>
      </c>
      <c r="AG125" s="198" t="e">
        <f>H127+I127/60+J127/60/60</f>
        <v>#VALUE!</v>
      </c>
      <c r="AH125" s="205" t="s">
        <v>268</v>
      </c>
      <c r="AI125" s="198" t="e">
        <f>AE125-AG125</f>
        <v>#VALUE!</v>
      </c>
      <c r="AJ125" s="199" t="s">
        <v>270</v>
      </c>
      <c r="AK125" s="198" t="e">
        <f>AI124*60</f>
        <v>#VALUE!</v>
      </c>
      <c r="AL125" s="199" t="s">
        <v>272</v>
      </c>
      <c r="AM125" s="198" t="e">
        <f>AK125*6076.12</f>
        <v>#VALUE!</v>
      </c>
      <c r="AN125" s="199" t="s">
        <v>275</v>
      </c>
      <c r="AO125" s="198">
        <f>AE125*PI()/180</f>
        <v>1.221674238009022</v>
      </c>
      <c r="AP125" s="199" t="s">
        <v>278</v>
      </c>
      <c r="AQ125" s="198" t="e">
        <f>AG125*PI()/180</f>
        <v>#VALUE!</v>
      </c>
      <c r="AR125" s="199" t="s">
        <v>280</v>
      </c>
      <c r="AS125" s="197" t="e">
        <f>IF(360+AS124/(2*PI())*360&gt;360,AS124/(PI())*360,360+AS124/(2*PI())*360)</f>
        <v>#VALUE!</v>
      </c>
      <c r="AT125" s="201"/>
      <c r="AU125" s="201"/>
    </row>
    <row r="126" spans="1:47" ht="14.45" customHeight="1" thickBot="1" x14ac:dyDescent="0.3">
      <c r="A126" s="537">
        <v>24</v>
      </c>
      <c r="B126" s="258"/>
      <c r="C126" s="270"/>
      <c r="D126" s="246" t="s">
        <v>243</v>
      </c>
      <c r="E126" s="260" t="s">
        <v>258</v>
      </c>
      <c r="F126" s="261"/>
      <c r="G126" s="261"/>
      <c r="H126" s="261"/>
      <c r="I126" s="261"/>
      <c r="J126" s="262"/>
      <c r="K126" s="126" t="s">
        <v>16</v>
      </c>
      <c r="L126" s="213" t="s">
        <v>283</v>
      </c>
      <c r="M126" s="127" t="s">
        <v>250</v>
      </c>
      <c r="N126" s="128" t="s">
        <v>4</v>
      </c>
      <c r="O126" s="129" t="s">
        <v>18</v>
      </c>
      <c r="P126" s="225" t="s">
        <v>188</v>
      </c>
      <c r="Q126" s="531"/>
      <c r="R126" s="530"/>
      <c r="S126" s="530"/>
      <c r="T126" s="530"/>
      <c r="U126" s="522"/>
      <c r="V126" s="523"/>
      <c r="W126" s="523"/>
      <c r="X126" s="523"/>
      <c r="Y126" s="524"/>
      <c r="Z126" s="317"/>
      <c r="AA126" s="318"/>
      <c r="AB126" s="319"/>
      <c r="AC126" s="202"/>
      <c r="AD126" s="201"/>
      <c r="AE126" s="201"/>
      <c r="AF126" s="201"/>
      <c r="AG126" s="201"/>
      <c r="AH126" s="201"/>
      <c r="AI126" s="201"/>
      <c r="AJ126" s="201"/>
      <c r="AK126" s="201"/>
      <c r="AL126" s="201"/>
      <c r="AM126" s="201"/>
      <c r="AN126" s="201"/>
      <c r="AO126" s="201"/>
      <c r="AP126" s="201"/>
      <c r="AQ126" s="201"/>
      <c r="AR126" s="199" t="s">
        <v>281</v>
      </c>
      <c r="AS126" s="197" t="e">
        <f>61.582*ACOS(SIN(AE124)*SIN(AG124)+COS(AE124)*COS(AG124)*(AE125-AG125))*6076.12</f>
        <v>#VALUE!</v>
      </c>
      <c r="AT126" s="201"/>
      <c r="AU126" s="201"/>
    </row>
    <row r="127" spans="1:47" ht="35.1" customHeight="1" thickTop="1" thickBot="1" x14ac:dyDescent="0.3">
      <c r="A127" s="528" t="str">
        <f>IF(Z124=1,"VERIFIED",IF(AA124=1,"RECHECKED",IF(V124=1,"RECHECK",IF(X124=1,"VERIFY",IF(Y124=1,"NEED PMT APP","SANITY CHECK ONLY")))))</f>
        <v>VERIFY</v>
      </c>
      <c r="B127" s="258"/>
      <c r="C127" s="271"/>
      <c r="D127" s="247" t="s">
        <v>192</v>
      </c>
      <c r="E127" s="177" t="s">
        <v>0</v>
      </c>
      <c r="F127" s="181" t="s">
        <v>0</v>
      </c>
      <c r="G127" s="172" t="s">
        <v>0</v>
      </c>
      <c r="H127" s="171" t="s">
        <v>0</v>
      </c>
      <c r="I127" s="181" t="s">
        <v>0</v>
      </c>
      <c r="J127" s="172" t="s">
        <v>0</v>
      </c>
      <c r="K127" s="130" t="str">
        <f>$N$7</f>
        <v xml:space="preserve"> </v>
      </c>
      <c r="L127" s="253" t="str">
        <f>IF(E127=" ","OBS POSN not in use",AU124*6076.12)</f>
        <v>OBS POSN not in use</v>
      </c>
      <c r="M127" s="207">
        <v>3.1</v>
      </c>
      <c r="N127" s="250" t="str">
        <f>IF(W124=1,"Need Photo","Has Photo")</f>
        <v>Has Photo</v>
      </c>
      <c r="O127" s="249" t="s">
        <v>257</v>
      </c>
      <c r="P127" s="254" t="str">
        <f>IF(E127=" ","OBS POSN not in use",(IF(L127&gt;O124,"OFF STA","ON STA")))</f>
        <v>OBS POSN not in use</v>
      </c>
      <c r="Q127" s="532"/>
      <c r="R127" s="533"/>
      <c r="S127" s="533"/>
      <c r="T127" s="533"/>
      <c r="U127" s="525"/>
      <c r="V127" s="526"/>
      <c r="W127" s="526"/>
      <c r="X127" s="526"/>
      <c r="Y127" s="527"/>
      <c r="Z127" s="320"/>
      <c r="AA127" s="321"/>
      <c r="AB127" s="322"/>
      <c r="AC127" s="202"/>
    </row>
    <row r="128" spans="1:47" ht="9" customHeight="1" thickTop="1" thickBot="1" x14ac:dyDescent="0.3">
      <c r="A128" s="191"/>
      <c r="B128" s="259"/>
      <c r="C128" s="133"/>
      <c r="D128" s="134" t="s">
        <v>12</v>
      </c>
      <c r="E128" s="174" t="s">
        <v>246</v>
      </c>
      <c r="F128" s="174" t="s">
        <v>247</v>
      </c>
      <c r="G128" s="166" t="s">
        <v>248</v>
      </c>
      <c r="H128" s="134" t="s">
        <v>246</v>
      </c>
      <c r="I128" s="174" t="s">
        <v>247</v>
      </c>
      <c r="J128" s="166" t="s">
        <v>248</v>
      </c>
      <c r="K128" s="135" t="s">
        <v>13</v>
      </c>
      <c r="L128" s="136" t="s">
        <v>14</v>
      </c>
      <c r="M128" s="136" t="s">
        <v>17</v>
      </c>
      <c r="N128" s="227" t="s">
        <v>15</v>
      </c>
      <c r="O128" s="228" t="s">
        <v>19</v>
      </c>
      <c r="P128" s="229" t="s">
        <v>255</v>
      </c>
      <c r="Q128" s="141" t="s">
        <v>252</v>
      </c>
      <c r="R128" s="142"/>
      <c r="S128" s="143" t="s">
        <v>191</v>
      </c>
      <c r="T128" s="218"/>
      <c r="U128" s="323" t="s">
        <v>284</v>
      </c>
      <c r="V128" s="443"/>
      <c r="W128" s="443"/>
      <c r="X128" s="443"/>
      <c r="Y128" s="444"/>
      <c r="Z128" s="144" t="s">
        <v>238</v>
      </c>
      <c r="AA128" s="145" t="s">
        <v>239</v>
      </c>
      <c r="AB128" s="146" t="s">
        <v>240</v>
      </c>
      <c r="AC128" s="192"/>
      <c r="AD128" s="193"/>
      <c r="AE128" s="194" t="s">
        <v>264</v>
      </c>
      <c r="AF128" s="193"/>
      <c r="AG128" s="194" t="s">
        <v>265</v>
      </c>
      <c r="AH128" s="194"/>
      <c r="AI128" s="194" t="s">
        <v>266</v>
      </c>
      <c r="AJ128" s="193"/>
      <c r="AK128" s="195" t="s">
        <v>276</v>
      </c>
      <c r="AL128" s="193"/>
      <c r="AM128" s="194"/>
      <c r="AN128" s="193"/>
      <c r="AO128" s="195" t="s">
        <v>273</v>
      </c>
      <c r="AP128" s="193"/>
      <c r="AQ128" s="194"/>
      <c r="AR128" s="193"/>
      <c r="AS128" s="194"/>
      <c r="AT128" s="193"/>
      <c r="AU128" s="193"/>
    </row>
    <row r="129" spans="1:47" ht="14.45" customHeight="1" thickTop="1" thickBot="1" x14ac:dyDescent="0.3">
      <c r="A129" s="124" t="s">
        <v>0</v>
      </c>
      <c r="B129" s="266" t="s">
        <v>0</v>
      </c>
      <c r="C129" s="269" t="s">
        <v>0</v>
      </c>
      <c r="D129" s="246" t="s">
        <v>237</v>
      </c>
      <c r="E129" s="175" t="s">
        <v>0</v>
      </c>
      <c r="F129" s="179" t="s">
        <v>0</v>
      </c>
      <c r="G129" s="125" t="s">
        <v>0</v>
      </c>
      <c r="H129" s="155" t="s">
        <v>0</v>
      </c>
      <c r="I129" s="179" t="s">
        <v>0</v>
      </c>
      <c r="J129" s="125" t="s">
        <v>0</v>
      </c>
      <c r="K129" s="298" t="s">
        <v>0</v>
      </c>
      <c r="L129" s="300" t="s">
        <v>0</v>
      </c>
      <c r="M129" s="302">
        <v>0</v>
      </c>
      <c r="N129" s="303">
        <v>0</v>
      </c>
      <c r="O129" s="287"/>
      <c r="P129" s="289" t="s">
        <v>0</v>
      </c>
      <c r="Q129" s="139"/>
      <c r="R129" s="140"/>
      <c r="S129" s="291"/>
      <c r="T129" s="292"/>
      <c r="U129" s="219" t="s">
        <v>0</v>
      </c>
      <c r="V129" s="147" t="s">
        <v>0</v>
      </c>
      <c r="W129" s="148" t="s">
        <v>0</v>
      </c>
      <c r="X129" s="149" t="s">
        <v>0</v>
      </c>
      <c r="Y129" s="150" t="s">
        <v>0</v>
      </c>
      <c r="Z129" s="151" t="s">
        <v>0</v>
      </c>
      <c r="AA129" s="147" t="s">
        <v>0</v>
      </c>
      <c r="AB129" s="152" t="s">
        <v>0</v>
      </c>
      <c r="AC129" s="196" t="s">
        <v>237</v>
      </c>
      <c r="AD129" s="199" t="s">
        <v>260</v>
      </c>
      <c r="AE129" s="198" t="e">
        <f>E129+F129/60+G129/60/60</f>
        <v>#VALUE!</v>
      </c>
      <c r="AF129" s="199" t="s">
        <v>261</v>
      </c>
      <c r="AG129" s="198" t="e">
        <f>E132+F132/60+G132/60/60</f>
        <v>#VALUE!</v>
      </c>
      <c r="AH129" s="205" t="s">
        <v>267</v>
      </c>
      <c r="AI129" s="198" t="e">
        <f>AG129-AE129</f>
        <v>#VALUE!</v>
      </c>
      <c r="AJ129" s="199" t="s">
        <v>269</v>
      </c>
      <c r="AK129" s="198" t="e">
        <f>AI130*60*COS((AE129+AG129)/2*PI()/180)</f>
        <v>#VALUE!</v>
      </c>
      <c r="AL129" s="199" t="s">
        <v>271</v>
      </c>
      <c r="AM129" s="198" t="e">
        <f>AK129*6076.12</f>
        <v>#VALUE!</v>
      </c>
      <c r="AN129" s="199" t="s">
        <v>274</v>
      </c>
      <c r="AO129" s="198" t="e">
        <f>AE129*PI()/180</f>
        <v>#VALUE!</v>
      </c>
      <c r="AP129" s="199" t="s">
        <v>277</v>
      </c>
      <c r="AQ129" s="198" t="e">
        <f>AG129 *PI()/180</f>
        <v>#VALUE!</v>
      </c>
      <c r="AR129" s="199" t="s">
        <v>279</v>
      </c>
      <c r="AS129" s="198" t="e">
        <f>1*ATAN2(COS(AO129)*SIN(AQ129)-SIN(AO129)*COS(AQ129)*COS(AQ130-AO130),SIN(AQ130-AO130)*COS(AQ129))</f>
        <v>#VALUE!</v>
      </c>
      <c r="AT129" s="200" t="s">
        <v>282</v>
      </c>
      <c r="AU129" s="206" t="e">
        <f>SQRT(AK130*AK130+AK129*AK129)</f>
        <v>#VALUE!</v>
      </c>
    </row>
    <row r="130" spans="1:47" ht="14.45" customHeight="1" thickTop="1" thickBot="1" x14ac:dyDescent="0.3">
      <c r="A130" s="164" t="s">
        <v>0</v>
      </c>
      <c r="B130" s="267"/>
      <c r="C130" s="270"/>
      <c r="D130" s="246" t="s">
        <v>242</v>
      </c>
      <c r="E130" s="176" t="str">
        <f t="shared" ref="E130:J130" si="22">E129</f>
        <v xml:space="preserve"> </v>
      </c>
      <c r="F130" s="180" t="str">
        <f t="shared" si="22"/>
        <v xml:space="preserve"> </v>
      </c>
      <c r="G130" s="169" t="str">
        <f t="shared" si="22"/>
        <v xml:space="preserve"> </v>
      </c>
      <c r="H130" s="154" t="str">
        <f t="shared" si="22"/>
        <v xml:space="preserve"> </v>
      </c>
      <c r="I130" s="180" t="str">
        <f t="shared" si="22"/>
        <v xml:space="preserve"> </v>
      </c>
      <c r="J130" s="170" t="str">
        <f t="shared" si="22"/>
        <v xml:space="preserve"> </v>
      </c>
      <c r="K130" s="299"/>
      <c r="L130" s="301"/>
      <c r="M130" s="302"/>
      <c r="N130" s="304"/>
      <c r="O130" s="288"/>
      <c r="P130" s="290"/>
      <c r="Q130" s="438"/>
      <c r="R130" s="439"/>
      <c r="S130" s="439"/>
      <c r="T130" s="439"/>
      <c r="U130" s="278" t="s">
        <v>0</v>
      </c>
      <c r="V130" s="279"/>
      <c r="W130" s="279"/>
      <c r="X130" s="279"/>
      <c r="Y130" s="280"/>
      <c r="Z130" s="429"/>
      <c r="AA130" s="430"/>
      <c r="AB130" s="431"/>
      <c r="AC130" s="196" t="s">
        <v>192</v>
      </c>
      <c r="AD130" s="199" t="s">
        <v>262</v>
      </c>
      <c r="AE130" s="198" t="e">
        <f>H129+I129/60+J129/60/60</f>
        <v>#VALUE!</v>
      </c>
      <c r="AF130" s="199" t="s">
        <v>263</v>
      </c>
      <c r="AG130" s="198" t="e">
        <f>H132+I132/60+J132/60/60</f>
        <v>#VALUE!</v>
      </c>
      <c r="AH130" s="205" t="s">
        <v>268</v>
      </c>
      <c r="AI130" s="198" t="e">
        <f>AE130-AG130</f>
        <v>#VALUE!</v>
      </c>
      <c r="AJ130" s="199" t="s">
        <v>270</v>
      </c>
      <c r="AK130" s="198" t="e">
        <f>AI129*60</f>
        <v>#VALUE!</v>
      </c>
      <c r="AL130" s="199" t="s">
        <v>272</v>
      </c>
      <c r="AM130" s="198" t="e">
        <f>AK130*6076.12</f>
        <v>#VALUE!</v>
      </c>
      <c r="AN130" s="199" t="s">
        <v>275</v>
      </c>
      <c r="AO130" s="198" t="e">
        <f>AE130*PI()/180</f>
        <v>#VALUE!</v>
      </c>
      <c r="AP130" s="199" t="s">
        <v>278</v>
      </c>
      <c r="AQ130" s="198" t="e">
        <f>AG130*PI()/180</f>
        <v>#VALUE!</v>
      </c>
      <c r="AR130" s="199" t="s">
        <v>280</v>
      </c>
      <c r="AS130" s="197" t="e">
        <f>IF(360+AS129/(2*PI())*360&gt;360,AS129/(PI())*360,360+AS129/(2*PI())*360)</f>
        <v>#VALUE!</v>
      </c>
      <c r="AT130" s="201"/>
      <c r="AU130" s="201"/>
    </row>
    <row r="131" spans="1:47" ht="14.45" customHeight="1" thickBot="1" x14ac:dyDescent="0.3">
      <c r="A131" s="162" t="s">
        <v>0</v>
      </c>
      <c r="B131" s="267"/>
      <c r="C131" s="270"/>
      <c r="D131" s="246" t="s">
        <v>243</v>
      </c>
      <c r="E131" s="260" t="s">
        <v>258</v>
      </c>
      <c r="F131" s="261"/>
      <c r="G131" s="261"/>
      <c r="H131" s="261"/>
      <c r="I131" s="261"/>
      <c r="J131" s="262"/>
      <c r="K131" s="126" t="s">
        <v>16</v>
      </c>
      <c r="L131" s="213" t="s">
        <v>283</v>
      </c>
      <c r="M131" s="127" t="s">
        <v>250</v>
      </c>
      <c r="N131" s="128" t="s">
        <v>4</v>
      </c>
      <c r="O131" s="129" t="s">
        <v>18</v>
      </c>
      <c r="P131" s="225" t="s">
        <v>188</v>
      </c>
      <c r="Q131" s="440"/>
      <c r="R131" s="439"/>
      <c r="S131" s="439"/>
      <c r="T131" s="439"/>
      <c r="U131" s="281"/>
      <c r="V131" s="282"/>
      <c r="W131" s="282"/>
      <c r="X131" s="282"/>
      <c r="Y131" s="283"/>
      <c r="Z131" s="432"/>
      <c r="AA131" s="433"/>
      <c r="AB131" s="434"/>
      <c r="AC131" s="202"/>
      <c r="AD131" s="201"/>
      <c r="AE131" s="201"/>
      <c r="AF131" s="201"/>
      <c r="AG131" s="201"/>
      <c r="AH131" s="201"/>
      <c r="AI131" s="201"/>
      <c r="AJ131" s="201"/>
      <c r="AK131" s="201"/>
      <c r="AL131" s="201"/>
      <c r="AM131" s="201"/>
      <c r="AN131" s="201"/>
      <c r="AO131" s="201"/>
      <c r="AP131" s="201"/>
      <c r="AQ131" s="201"/>
      <c r="AR131" s="199" t="s">
        <v>281</v>
      </c>
      <c r="AS131" s="197" t="e">
        <f>61.582*ACOS(SIN(AE129)*SIN(AG129)+COS(AE129)*COS(AG129)*(AE130-AG130))*6076.12</f>
        <v>#VALUE!</v>
      </c>
      <c r="AT131" s="201"/>
      <c r="AU131" s="201"/>
    </row>
    <row r="132" spans="1:47" ht="35.1" customHeight="1" thickTop="1" thickBot="1" x14ac:dyDescent="0.3">
      <c r="A132" s="251" t="str">
        <f>IF(Z129=1,"VERIFIED",IF(AA129=1,"RECHECKED",IF(V129=1,"RECHECK",IF(X129=1,"VERIFY",IF(Y129=1,"NEED PMT APP","SANITY CHECK ONLY")))))</f>
        <v>SANITY CHECK ONLY</v>
      </c>
      <c r="B132" s="268"/>
      <c r="C132" s="271"/>
      <c r="D132" s="247" t="s">
        <v>192</v>
      </c>
      <c r="E132" s="177" t="s">
        <v>0</v>
      </c>
      <c r="F132" s="181" t="s">
        <v>0</v>
      </c>
      <c r="G132" s="172" t="s">
        <v>0</v>
      </c>
      <c r="H132" s="171" t="s">
        <v>0</v>
      </c>
      <c r="I132" s="181" t="s">
        <v>0</v>
      </c>
      <c r="J132" s="172" t="s">
        <v>0</v>
      </c>
      <c r="K132" s="130" t="str">
        <f>$N$7</f>
        <v xml:space="preserve"> </v>
      </c>
      <c r="L132" s="253" t="str">
        <f>IF(E132=" ","OBS POSN not in use",AU129*6076.12)</f>
        <v>OBS POSN not in use</v>
      </c>
      <c r="M132" s="207">
        <v>0</v>
      </c>
      <c r="N132" s="153" t="str">
        <f>IF(W129=1,"Need Photo","Has Photo")</f>
        <v>Has Photo</v>
      </c>
      <c r="O132" s="163" t="s">
        <v>257</v>
      </c>
      <c r="P132" s="254" t="str">
        <f>IF(E132=" ","OBS POSN not in use",(IF(L132&gt;O129,"OFF STA","ON STA")))</f>
        <v>OBS POSN not in use</v>
      </c>
      <c r="Q132" s="441"/>
      <c r="R132" s="442"/>
      <c r="S132" s="442"/>
      <c r="T132" s="442"/>
      <c r="U132" s="284"/>
      <c r="V132" s="285"/>
      <c r="W132" s="285"/>
      <c r="X132" s="285"/>
      <c r="Y132" s="286"/>
      <c r="Z132" s="435"/>
      <c r="AA132" s="436"/>
      <c r="AB132" s="437"/>
      <c r="AC132" s="13"/>
    </row>
    <row r="133" spans="1:47" ht="22.5" thickTop="1" thickBot="1" x14ac:dyDescent="0.35">
      <c r="J133" s="188" t="s">
        <v>236</v>
      </c>
      <c r="K133" s="189">
        <f>SUM(U7:U132)</f>
        <v>24</v>
      </c>
      <c r="L133" s="185" t="s">
        <v>238</v>
      </c>
      <c r="M133" s="189">
        <f>SUM(X7:X132)</f>
        <v>15</v>
      </c>
      <c r="N133" s="186" t="s">
        <v>239</v>
      </c>
      <c r="O133" s="189">
        <f>SUM(V7:V132)</f>
        <v>1</v>
      </c>
      <c r="P133" s="223" t="s">
        <v>240</v>
      </c>
      <c r="Q133" s="189">
        <f>SUM(W7:W132)</f>
        <v>23</v>
      </c>
      <c r="R133" s="187" t="s">
        <v>241</v>
      </c>
      <c r="S133" s="189">
        <f>SUM(Y7:Y132)</f>
        <v>0</v>
      </c>
      <c r="T133" s="208"/>
      <c r="U133" s="220"/>
      <c r="V133" s="209"/>
      <c r="W133" s="210"/>
      <c r="X133" s="210"/>
      <c r="Y133" s="211"/>
      <c r="Z133" s="184">
        <f>SUM(Z7:Z132)</f>
        <v>0</v>
      </c>
      <c r="AA133" s="184">
        <f>SUM(AA7:AA132)</f>
        <v>0</v>
      </c>
      <c r="AB133" s="184">
        <f>SUM(AB7:AB132)</f>
        <v>0</v>
      </c>
      <c r="AC133" s="13"/>
    </row>
    <row r="134" spans="1:47" ht="21.75" thickTop="1" x14ac:dyDescent="0.3"/>
  </sheetData>
  <sheetProtection insertRows="0"/>
  <mergeCells count="397">
    <mergeCell ref="E11:J11"/>
    <mergeCell ref="E21:J21"/>
    <mergeCell ref="E26:J26"/>
    <mergeCell ref="U128:Y128"/>
    <mergeCell ref="U118:Y118"/>
    <mergeCell ref="U108:Y108"/>
    <mergeCell ref="U113:Y113"/>
    <mergeCell ref="U123:Y123"/>
    <mergeCell ref="B114:B117"/>
    <mergeCell ref="C114:C117"/>
    <mergeCell ref="K114:K115"/>
    <mergeCell ref="L114:L115"/>
    <mergeCell ref="M114:M115"/>
    <mergeCell ref="N114:N115"/>
    <mergeCell ref="O114:O115"/>
    <mergeCell ref="P114:P115"/>
    <mergeCell ref="S114:T114"/>
    <mergeCell ref="Q115:T117"/>
    <mergeCell ref="U58:Y58"/>
    <mergeCell ref="U63:Y63"/>
    <mergeCell ref="U68:Y68"/>
    <mergeCell ref="U73:Y73"/>
    <mergeCell ref="B129:B132"/>
    <mergeCell ref="C129:C132"/>
    <mergeCell ref="Q130:T132"/>
    <mergeCell ref="C124:C127"/>
    <mergeCell ref="O129:O130"/>
    <mergeCell ref="P129:P130"/>
    <mergeCell ref="S129:T129"/>
    <mergeCell ref="O124:O125"/>
    <mergeCell ref="B119:B122"/>
    <mergeCell ref="C119:C122"/>
    <mergeCell ref="K119:K120"/>
    <mergeCell ref="B109:B112"/>
    <mergeCell ref="C109:C112"/>
    <mergeCell ref="K109:K110"/>
    <mergeCell ref="L109:L110"/>
    <mergeCell ref="M109:M110"/>
    <mergeCell ref="N109:N110"/>
    <mergeCell ref="O109:O110"/>
    <mergeCell ref="P109:P110"/>
    <mergeCell ref="S109:T109"/>
    <mergeCell ref="Q110:T112"/>
    <mergeCell ref="B69:B72"/>
    <mergeCell ref="C69:C72"/>
    <mergeCell ref="U78:Y78"/>
    <mergeCell ref="U83:Y83"/>
    <mergeCell ref="U88:Y88"/>
    <mergeCell ref="U93:Y93"/>
    <mergeCell ref="U130:Y132"/>
    <mergeCell ref="U103:Y103"/>
    <mergeCell ref="M49:M50"/>
    <mergeCell ref="N49:N50"/>
    <mergeCell ref="O49:O50"/>
    <mergeCell ref="P49:P50"/>
    <mergeCell ref="U53:Y53"/>
    <mergeCell ref="O119:O120"/>
    <mergeCell ref="P119:P120"/>
    <mergeCell ref="S119:T119"/>
    <mergeCell ref="Q120:T122"/>
    <mergeCell ref="K124:K125"/>
    <mergeCell ref="L124:L125"/>
    <mergeCell ref="M124:M125"/>
    <mergeCell ref="N124:N125"/>
    <mergeCell ref="S49:T49"/>
    <mergeCell ref="Q50:T52"/>
    <mergeCell ref="Z130:AB132"/>
    <mergeCell ref="E126:J126"/>
    <mergeCell ref="E120:J120"/>
    <mergeCell ref="E121:J121"/>
    <mergeCell ref="E111:J111"/>
    <mergeCell ref="E116:J116"/>
    <mergeCell ref="U120:Y122"/>
    <mergeCell ref="Z120:AB122"/>
    <mergeCell ref="U125:Y127"/>
    <mergeCell ref="Z125:AB127"/>
    <mergeCell ref="U110:Y112"/>
    <mergeCell ref="Z110:AB112"/>
    <mergeCell ref="U115:Y117"/>
    <mergeCell ref="Z115:AB117"/>
    <mergeCell ref="K129:K130"/>
    <mergeCell ref="L129:L130"/>
    <mergeCell ref="M129:M130"/>
    <mergeCell ref="N129:N130"/>
    <mergeCell ref="P124:P125"/>
    <mergeCell ref="S124:T124"/>
    <mergeCell ref="Q125:T127"/>
    <mergeCell ref="L119:L120"/>
    <mergeCell ref="M119:M120"/>
    <mergeCell ref="N119:N120"/>
    <mergeCell ref="B74:B77"/>
    <mergeCell ref="K54:K55"/>
    <mergeCell ref="L54:L55"/>
    <mergeCell ref="M54:M55"/>
    <mergeCell ref="N54:N55"/>
    <mergeCell ref="O54:O55"/>
    <mergeCell ref="P54:P55"/>
    <mergeCell ref="S54:T54"/>
    <mergeCell ref="Q55:T57"/>
    <mergeCell ref="B64:B67"/>
    <mergeCell ref="C64:C67"/>
    <mergeCell ref="K64:K65"/>
    <mergeCell ref="L64:L65"/>
    <mergeCell ref="M64:M65"/>
    <mergeCell ref="N64:N65"/>
    <mergeCell ref="O64:O65"/>
    <mergeCell ref="P64:P65"/>
    <mergeCell ref="S64:T64"/>
    <mergeCell ref="B59:B62"/>
    <mergeCell ref="C59:C62"/>
    <mergeCell ref="K59:K60"/>
    <mergeCell ref="L59:L60"/>
    <mergeCell ref="M59:M60"/>
    <mergeCell ref="N59:N60"/>
    <mergeCell ref="O1:O2"/>
    <mergeCell ref="P1:T1"/>
    <mergeCell ref="P4:T4"/>
    <mergeCell ref="P2:T3"/>
    <mergeCell ref="U3:Y3"/>
    <mergeCell ref="U4:Y4"/>
    <mergeCell ref="U2:Y2"/>
    <mergeCell ref="Z1:Z2"/>
    <mergeCell ref="Z3:AB4"/>
    <mergeCell ref="U8:Y8"/>
    <mergeCell ref="U13:Y13"/>
    <mergeCell ref="W5:W6"/>
    <mergeCell ref="Z15:AB17"/>
    <mergeCell ref="A3:D4"/>
    <mergeCell ref="A1:A2"/>
    <mergeCell ref="B1:B2"/>
    <mergeCell ref="E1:H4"/>
    <mergeCell ref="I3:I4"/>
    <mergeCell ref="I1:I2"/>
    <mergeCell ref="AA5:AA6"/>
    <mergeCell ref="AB5:AB6"/>
    <mergeCell ref="X5:X6"/>
    <mergeCell ref="Y5:Y6"/>
    <mergeCell ref="U5:U6"/>
    <mergeCell ref="V5:V6"/>
    <mergeCell ref="A5:G5"/>
    <mergeCell ref="N5:P5"/>
    <mergeCell ref="J5:K5"/>
    <mergeCell ref="P6:T6"/>
    <mergeCell ref="C9:C12"/>
    <mergeCell ref="L9:L10"/>
    <mergeCell ref="K6:O6"/>
    <mergeCell ref="M9:M10"/>
    <mergeCell ref="U48:Y48"/>
    <mergeCell ref="U10:Y12"/>
    <mergeCell ref="AA1:AA2"/>
    <mergeCell ref="AB1:AB2"/>
    <mergeCell ref="J3:J4"/>
    <mergeCell ref="K3:K4"/>
    <mergeCell ref="L3:L4"/>
    <mergeCell ref="M3:M4"/>
    <mergeCell ref="N3:N4"/>
    <mergeCell ref="O3:O4"/>
    <mergeCell ref="J1:J2"/>
    <mergeCell ref="K1:K2"/>
    <mergeCell ref="L1:L2"/>
    <mergeCell ref="M1:M2"/>
    <mergeCell ref="N1:N2"/>
    <mergeCell ref="U1:Y1"/>
    <mergeCell ref="U43:Y43"/>
    <mergeCell ref="Z20:AB22"/>
    <mergeCell ref="K14:K15"/>
    <mergeCell ref="P9:P10"/>
    <mergeCell ref="E16:J16"/>
    <mergeCell ref="L14:L15"/>
    <mergeCell ref="M14:M15"/>
    <mergeCell ref="Z5:Z6"/>
    <mergeCell ref="Z10:AB12"/>
    <mergeCell ref="P7:T7"/>
    <mergeCell ref="O19:O20"/>
    <mergeCell ref="Z35:AB37"/>
    <mergeCell ref="U40:Y42"/>
    <mergeCell ref="Z40:AB42"/>
    <mergeCell ref="U45:Y47"/>
    <mergeCell ref="Z45:AB47"/>
    <mergeCell ref="U50:Y52"/>
    <mergeCell ref="S14:T14"/>
    <mergeCell ref="P14:P15"/>
    <mergeCell ref="Q20:T22"/>
    <mergeCell ref="Q15:T17"/>
    <mergeCell ref="Z25:AB27"/>
    <mergeCell ref="U20:Y22"/>
    <mergeCell ref="U25:Y27"/>
    <mergeCell ref="Z30:AB32"/>
    <mergeCell ref="Z50:AB52"/>
    <mergeCell ref="Q25:T27"/>
    <mergeCell ref="P19:P20"/>
    <mergeCell ref="S19:T19"/>
    <mergeCell ref="U18:Y18"/>
    <mergeCell ref="U23:Y23"/>
    <mergeCell ref="U28:Y28"/>
    <mergeCell ref="U33:Y33"/>
    <mergeCell ref="U38:Y38"/>
    <mergeCell ref="B14:B17"/>
    <mergeCell ref="C14:C17"/>
    <mergeCell ref="N14:N15"/>
    <mergeCell ref="B19:B22"/>
    <mergeCell ref="C19:C22"/>
    <mergeCell ref="K19:K20"/>
    <mergeCell ref="L19:L20"/>
    <mergeCell ref="M19:M20"/>
    <mergeCell ref="N19:N20"/>
    <mergeCell ref="K24:K25"/>
    <mergeCell ref="K34:K35"/>
    <mergeCell ref="L34:L35"/>
    <mergeCell ref="M34:M35"/>
    <mergeCell ref="N34:N35"/>
    <mergeCell ref="O34:O35"/>
    <mergeCell ref="P34:P35"/>
    <mergeCell ref="S34:T34"/>
    <mergeCell ref="Q35:T37"/>
    <mergeCell ref="U15:Y17"/>
    <mergeCell ref="C34:C37"/>
    <mergeCell ref="B34:B37"/>
    <mergeCell ref="Q10:T12"/>
    <mergeCell ref="S9:T9"/>
    <mergeCell ref="K9:K10"/>
    <mergeCell ref="O9:O10"/>
    <mergeCell ref="N9:N10"/>
    <mergeCell ref="B24:B27"/>
    <mergeCell ref="C24:C27"/>
    <mergeCell ref="B9:B12"/>
    <mergeCell ref="B29:B32"/>
    <mergeCell ref="C29:C32"/>
    <mergeCell ref="Q30:T32"/>
    <mergeCell ref="L29:L30"/>
    <mergeCell ref="M29:M30"/>
    <mergeCell ref="N29:N30"/>
    <mergeCell ref="O29:O30"/>
    <mergeCell ref="P29:P30"/>
    <mergeCell ref="S29:T29"/>
    <mergeCell ref="P24:P25"/>
    <mergeCell ref="O24:O25"/>
    <mergeCell ref="N24:N25"/>
    <mergeCell ref="M24:M25"/>
    <mergeCell ref="L24:L25"/>
    <mergeCell ref="S24:T24"/>
    <mergeCell ref="O14:O15"/>
    <mergeCell ref="E81:J81"/>
    <mergeCell ref="O59:O60"/>
    <mergeCell ref="P59:P60"/>
    <mergeCell ref="Q60:T62"/>
    <mergeCell ref="S59:T59"/>
    <mergeCell ref="C74:C77"/>
    <mergeCell ref="K74:K75"/>
    <mergeCell ref="L74:L75"/>
    <mergeCell ref="M74:M75"/>
    <mergeCell ref="N74:N75"/>
    <mergeCell ref="O74:O75"/>
    <mergeCell ref="P74:P75"/>
    <mergeCell ref="S74:T74"/>
    <mergeCell ref="Q75:T77"/>
    <mergeCell ref="S69:T69"/>
    <mergeCell ref="P69:P70"/>
    <mergeCell ref="E66:J66"/>
    <mergeCell ref="E61:J61"/>
    <mergeCell ref="E71:J71"/>
    <mergeCell ref="E76:J76"/>
    <mergeCell ref="Q65:T67"/>
    <mergeCell ref="K69:K70"/>
    <mergeCell ref="L69:L70"/>
    <mergeCell ref="M69:M70"/>
    <mergeCell ref="O69:O70"/>
    <mergeCell ref="Q70:T72"/>
    <mergeCell ref="K84:K85"/>
    <mergeCell ref="L84:L85"/>
    <mergeCell ref="M84:M85"/>
    <mergeCell ref="N84:N85"/>
    <mergeCell ref="O84:O85"/>
    <mergeCell ref="P84:P85"/>
    <mergeCell ref="S84:T84"/>
    <mergeCell ref="Q85:T87"/>
    <mergeCell ref="K79:K80"/>
    <mergeCell ref="L79:L80"/>
    <mergeCell ref="M79:M80"/>
    <mergeCell ref="N79:N80"/>
    <mergeCell ref="O79:O80"/>
    <mergeCell ref="P79:P80"/>
    <mergeCell ref="S79:T79"/>
    <mergeCell ref="Q80:T82"/>
    <mergeCell ref="N69:N70"/>
    <mergeCell ref="E85:J85"/>
    <mergeCell ref="E86:J86"/>
    <mergeCell ref="K89:K90"/>
    <mergeCell ref="L89:L90"/>
    <mergeCell ref="M89:M90"/>
    <mergeCell ref="N89:N90"/>
    <mergeCell ref="O89:O90"/>
    <mergeCell ref="P89:P90"/>
    <mergeCell ref="S89:T89"/>
    <mergeCell ref="Q90:T92"/>
    <mergeCell ref="E91:J91"/>
    <mergeCell ref="K94:K95"/>
    <mergeCell ref="L94:L95"/>
    <mergeCell ref="M94:M95"/>
    <mergeCell ref="N94:N95"/>
    <mergeCell ref="O94:O95"/>
    <mergeCell ref="P94:P95"/>
    <mergeCell ref="S94:T94"/>
    <mergeCell ref="Q95:T97"/>
    <mergeCell ref="E96:J96"/>
    <mergeCell ref="U105:Y107"/>
    <mergeCell ref="Z105:AB107"/>
    <mergeCell ref="B99:B102"/>
    <mergeCell ref="C99:C102"/>
    <mergeCell ref="K99:K100"/>
    <mergeCell ref="L99:L100"/>
    <mergeCell ref="M99:M100"/>
    <mergeCell ref="N99:N100"/>
    <mergeCell ref="O99:O100"/>
    <mergeCell ref="P99:P100"/>
    <mergeCell ref="S99:T99"/>
    <mergeCell ref="Q100:T102"/>
    <mergeCell ref="B104:B107"/>
    <mergeCell ref="C104:C107"/>
    <mergeCell ref="K104:K105"/>
    <mergeCell ref="L104:L105"/>
    <mergeCell ref="M104:M105"/>
    <mergeCell ref="N104:N105"/>
    <mergeCell ref="O104:O105"/>
    <mergeCell ref="P104:P105"/>
    <mergeCell ref="S104:T104"/>
    <mergeCell ref="Q105:T107"/>
    <mergeCell ref="E106:J106"/>
    <mergeCell ref="B94:B97"/>
    <mergeCell ref="N39:N40"/>
    <mergeCell ref="K49:K50"/>
    <mergeCell ref="L49:L50"/>
    <mergeCell ref="Z100:AB102"/>
    <mergeCell ref="U90:Y92"/>
    <mergeCell ref="Z90:AB92"/>
    <mergeCell ref="U95:Y97"/>
    <mergeCell ref="Z95:AB97"/>
    <mergeCell ref="U80:Y82"/>
    <mergeCell ref="Z80:AB82"/>
    <mergeCell ref="U85:Y87"/>
    <mergeCell ref="Z85:AB87"/>
    <mergeCell ref="U100:Y102"/>
    <mergeCell ref="U98:Y98"/>
    <mergeCell ref="Z70:AB72"/>
    <mergeCell ref="U75:Y77"/>
    <mergeCell ref="Z75:AB77"/>
    <mergeCell ref="U60:Y62"/>
    <mergeCell ref="Z60:AB62"/>
    <mergeCell ref="Z65:AB67"/>
    <mergeCell ref="Z55:AB57"/>
    <mergeCell ref="E6:J6"/>
    <mergeCell ref="A6:D6"/>
    <mergeCell ref="U70:Y72"/>
    <mergeCell ref="U65:Y67"/>
    <mergeCell ref="U30:Y32"/>
    <mergeCell ref="O44:O45"/>
    <mergeCell ref="P44:P45"/>
    <mergeCell ref="S44:T44"/>
    <mergeCell ref="Q45:T47"/>
    <mergeCell ref="K44:K45"/>
    <mergeCell ref="L44:L45"/>
    <mergeCell ref="M44:M45"/>
    <mergeCell ref="N44:N45"/>
    <mergeCell ref="U35:Y37"/>
    <mergeCell ref="O39:O40"/>
    <mergeCell ref="U55:Y57"/>
    <mergeCell ref="P39:P40"/>
    <mergeCell ref="S39:T39"/>
    <mergeCell ref="Q40:T42"/>
    <mergeCell ref="K29:K30"/>
    <mergeCell ref="K39:K40"/>
    <mergeCell ref="L39:L40"/>
    <mergeCell ref="M39:M40"/>
    <mergeCell ref="B124:B128"/>
    <mergeCell ref="E131:J131"/>
    <mergeCell ref="E31:J31"/>
    <mergeCell ref="E36:J36"/>
    <mergeCell ref="E50:J50"/>
    <mergeCell ref="B44:B47"/>
    <mergeCell ref="C44:C47"/>
    <mergeCell ref="E41:J41"/>
    <mergeCell ref="E46:J46"/>
    <mergeCell ref="E51:J51"/>
    <mergeCell ref="E56:J56"/>
    <mergeCell ref="B39:B42"/>
    <mergeCell ref="C39:C42"/>
    <mergeCell ref="B49:B52"/>
    <mergeCell ref="C49:C52"/>
    <mergeCell ref="B54:B57"/>
    <mergeCell ref="C54:C57"/>
    <mergeCell ref="C94:C97"/>
    <mergeCell ref="B89:B92"/>
    <mergeCell ref="C89:C92"/>
    <mergeCell ref="B84:B87"/>
    <mergeCell ref="C84:C87"/>
    <mergeCell ref="B79:B82"/>
    <mergeCell ref="C79:C82"/>
  </mergeCells>
  <pageMargins left="0.25" right="0.25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9"/>
  <sheetViews>
    <sheetView topLeftCell="A25" workbookViewId="0">
      <selection activeCell="Q35" sqref="Q35:Q37"/>
    </sheetView>
  </sheetViews>
  <sheetFormatPr defaultColWidth="8.85546875" defaultRowHeight="18.75" x14ac:dyDescent="0.25"/>
  <cols>
    <col min="1" max="1" width="8.85546875" style="2"/>
    <col min="2" max="2" width="8.85546875" style="27"/>
    <col min="3" max="3" width="8.85546875" style="2"/>
    <col min="4" max="4" width="11.7109375" style="3" customWidth="1"/>
    <col min="5" max="5" width="22.28515625" style="10" customWidth="1"/>
    <col min="6" max="6" width="14.140625" style="4" customWidth="1"/>
    <col min="7" max="7" width="13.85546875" style="4" customWidth="1"/>
    <col min="8" max="8" width="8.85546875" style="2"/>
    <col min="9" max="9" width="4.5703125" style="2" customWidth="1"/>
    <col min="10" max="10" width="6" style="2" customWidth="1"/>
    <col min="11" max="11" width="7.28515625" style="2" customWidth="1"/>
    <col min="12" max="12" width="6.5703125" style="2" customWidth="1"/>
    <col min="13" max="15" width="8.85546875" style="2"/>
    <col min="16" max="16" width="8.85546875" style="17"/>
    <col min="17" max="17" width="12" style="37" customWidth="1"/>
    <col min="18" max="16384" width="8.85546875" style="2"/>
  </cols>
  <sheetData>
    <row r="2" spans="1:17" ht="45" x14ac:dyDescent="0.25">
      <c r="A2" s="22" t="s">
        <v>20</v>
      </c>
      <c r="B2" s="25" t="s">
        <v>84</v>
      </c>
      <c r="C2" s="29" t="s">
        <v>99</v>
      </c>
      <c r="D2" s="30" t="s">
        <v>100</v>
      </c>
      <c r="E2" s="14" t="s">
        <v>101</v>
      </c>
      <c r="F2" s="15" t="s">
        <v>102</v>
      </c>
      <c r="G2" s="15" t="s">
        <v>103</v>
      </c>
      <c r="H2" s="23" t="s">
        <v>82</v>
      </c>
      <c r="I2" s="23" t="s">
        <v>28</v>
      </c>
      <c r="J2" s="23" t="s">
        <v>29</v>
      </c>
      <c r="K2" s="23" t="s">
        <v>30</v>
      </c>
      <c r="L2" s="23" t="s">
        <v>31</v>
      </c>
      <c r="M2" s="22" t="s">
        <v>83</v>
      </c>
      <c r="N2" s="22" t="s">
        <v>33</v>
      </c>
      <c r="O2" s="23"/>
      <c r="P2" s="21">
        <v>1</v>
      </c>
      <c r="Q2" s="36" t="s">
        <v>185</v>
      </c>
    </row>
    <row r="3" spans="1:17" ht="28.9" customHeight="1" x14ac:dyDescent="0.25">
      <c r="A3" s="22" t="s">
        <v>20</v>
      </c>
      <c r="B3" s="25" t="s">
        <v>76</v>
      </c>
      <c r="C3" s="29" t="s">
        <v>95</v>
      </c>
      <c r="D3" s="30" t="s">
        <v>96</v>
      </c>
      <c r="E3" s="14" t="s">
        <v>97</v>
      </c>
      <c r="F3" s="15" t="s">
        <v>98</v>
      </c>
      <c r="G3" s="15" t="s">
        <v>81</v>
      </c>
      <c r="H3" s="23" t="s">
        <v>82</v>
      </c>
      <c r="I3" s="23" t="s">
        <v>28</v>
      </c>
      <c r="J3" s="23" t="s">
        <v>29</v>
      </c>
      <c r="K3" s="23" t="s">
        <v>30</v>
      </c>
      <c r="L3" s="23" t="s">
        <v>31</v>
      </c>
      <c r="M3" s="22" t="s">
        <v>83</v>
      </c>
      <c r="N3" s="22" t="s">
        <v>33</v>
      </c>
      <c r="O3" s="23"/>
      <c r="P3" s="21">
        <v>2</v>
      </c>
      <c r="Q3" s="36" t="s">
        <v>185</v>
      </c>
    </row>
    <row r="4" spans="1:17" ht="45" x14ac:dyDescent="0.25">
      <c r="A4" s="22" t="s">
        <v>20</v>
      </c>
      <c r="B4" s="25" t="s">
        <v>76</v>
      </c>
      <c r="C4" s="29" t="s">
        <v>90</v>
      </c>
      <c r="D4" s="30" t="s">
        <v>91</v>
      </c>
      <c r="E4" s="14" t="s">
        <v>92</v>
      </c>
      <c r="F4" s="15" t="s">
        <v>93</v>
      </c>
      <c r="G4" s="15" t="s">
        <v>94</v>
      </c>
      <c r="H4" s="23" t="s">
        <v>82</v>
      </c>
      <c r="I4" s="23" t="s">
        <v>28</v>
      </c>
      <c r="J4" s="23" t="s">
        <v>29</v>
      </c>
      <c r="K4" s="23" t="s">
        <v>30</v>
      </c>
      <c r="L4" s="23" t="s">
        <v>31</v>
      </c>
      <c r="M4" s="22" t="s">
        <v>83</v>
      </c>
      <c r="N4" s="22" t="s">
        <v>33</v>
      </c>
      <c r="O4" s="23"/>
      <c r="P4" s="21">
        <v>3</v>
      </c>
      <c r="Q4" s="36" t="s">
        <v>185</v>
      </c>
    </row>
    <row r="5" spans="1:17" ht="45" x14ac:dyDescent="0.25">
      <c r="A5" s="22" t="s">
        <v>20</v>
      </c>
      <c r="B5" s="25" t="s">
        <v>84</v>
      </c>
      <c r="C5" s="29" t="s">
        <v>85</v>
      </c>
      <c r="D5" s="30" t="s">
        <v>86</v>
      </c>
      <c r="E5" s="14" t="s">
        <v>87</v>
      </c>
      <c r="F5" s="15" t="s">
        <v>88</v>
      </c>
      <c r="G5" s="15" t="s">
        <v>89</v>
      </c>
      <c r="H5" s="23" t="s">
        <v>82</v>
      </c>
      <c r="I5" s="23" t="s">
        <v>28</v>
      </c>
      <c r="J5" s="23" t="s">
        <v>29</v>
      </c>
      <c r="K5" s="23" t="s">
        <v>30</v>
      </c>
      <c r="L5" s="23" t="s">
        <v>31</v>
      </c>
      <c r="M5" s="22" t="s">
        <v>83</v>
      </c>
      <c r="N5" s="22" t="s">
        <v>33</v>
      </c>
      <c r="O5" s="23"/>
      <c r="P5" s="21">
        <v>4</v>
      </c>
      <c r="Q5" s="36" t="s">
        <v>185</v>
      </c>
    </row>
    <row r="6" spans="1:17" ht="36" x14ac:dyDescent="0.25">
      <c r="A6" s="22" t="s">
        <v>20</v>
      </c>
      <c r="B6" s="25" t="s">
        <v>76</v>
      </c>
      <c r="C6" s="29" t="s">
        <v>77</v>
      </c>
      <c r="D6" s="30" t="s">
        <v>78</v>
      </c>
      <c r="E6" s="14" t="s">
        <v>79</v>
      </c>
      <c r="F6" s="15" t="s">
        <v>80</v>
      </c>
      <c r="G6" s="15" t="s">
        <v>81</v>
      </c>
      <c r="H6" s="23" t="s">
        <v>82</v>
      </c>
      <c r="I6" s="23" t="s">
        <v>28</v>
      </c>
      <c r="J6" s="23" t="s">
        <v>29</v>
      </c>
      <c r="K6" s="23" t="s">
        <v>30</v>
      </c>
      <c r="L6" s="23" t="s">
        <v>31</v>
      </c>
      <c r="M6" s="22" t="s">
        <v>83</v>
      </c>
      <c r="N6" s="22" t="s">
        <v>33</v>
      </c>
      <c r="O6" s="23"/>
      <c r="P6" s="21">
        <v>5</v>
      </c>
      <c r="Q6" s="36" t="s">
        <v>185</v>
      </c>
    </row>
    <row r="7" spans="1:17" ht="36" x14ac:dyDescent="0.25">
      <c r="A7" s="22" t="s">
        <v>20</v>
      </c>
      <c r="B7" s="25" t="s">
        <v>50</v>
      </c>
      <c r="C7" s="29"/>
      <c r="D7" s="30" t="s">
        <v>160</v>
      </c>
      <c r="E7" s="14" t="s">
        <v>161</v>
      </c>
      <c r="F7" s="15" t="s">
        <v>162</v>
      </c>
      <c r="G7" s="15" t="s">
        <v>163</v>
      </c>
      <c r="H7" s="23" t="s">
        <v>82</v>
      </c>
      <c r="I7" s="23" t="s">
        <v>28</v>
      </c>
      <c r="J7" s="23" t="s">
        <v>29</v>
      </c>
      <c r="K7" s="23" t="s">
        <v>30</v>
      </c>
      <c r="L7" s="23" t="s">
        <v>31</v>
      </c>
      <c r="M7" s="22" t="s">
        <v>164</v>
      </c>
      <c r="N7" s="22" t="s">
        <v>42</v>
      </c>
      <c r="O7" s="23" t="s">
        <v>60</v>
      </c>
      <c r="P7" s="21">
        <v>6</v>
      </c>
      <c r="Q7" s="35" t="s">
        <v>186</v>
      </c>
    </row>
    <row r="8" spans="1:17" ht="28.9" customHeight="1" x14ac:dyDescent="0.25">
      <c r="A8" s="31" t="s">
        <v>20</v>
      </c>
      <c r="B8" s="25" t="s">
        <v>21</v>
      </c>
      <c r="C8" s="29" t="s">
        <v>22</v>
      </c>
      <c r="D8" s="30" t="s">
        <v>23</v>
      </c>
      <c r="E8" s="14" t="s">
        <v>24</v>
      </c>
      <c r="F8" s="15" t="s">
        <v>25</v>
      </c>
      <c r="G8" s="15" t="s">
        <v>26</v>
      </c>
      <c r="H8" s="23" t="s">
        <v>27</v>
      </c>
      <c r="I8" s="23" t="s">
        <v>28</v>
      </c>
      <c r="J8" s="23" t="s">
        <v>29</v>
      </c>
      <c r="K8" s="23" t="s">
        <v>30</v>
      </c>
      <c r="L8" s="23" t="s">
        <v>31</v>
      </c>
      <c r="M8" s="22" t="s">
        <v>32</v>
      </c>
      <c r="N8" s="22" t="s">
        <v>33</v>
      </c>
      <c r="O8" s="23"/>
      <c r="P8" s="21">
        <v>7</v>
      </c>
      <c r="Q8" s="36" t="s">
        <v>185</v>
      </c>
    </row>
    <row r="9" spans="1:17" ht="28.9" customHeight="1" x14ac:dyDescent="0.25">
      <c r="A9" s="22" t="s">
        <v>20</v>
      </c>
      <c r="B9" s="25" t="s">
        <v>84</v>
      </c>
      <c r="C9" s="29"/>
      <c r="D9" s="30" t="s">
        <v>174</v>
      </c>
      <c r="E9" s="14" t="s">
        <v>175</v>
      </c>
      <c r="F9" s="15" t="s">
        <v>176</v>
      </c>
      <c r="G9" s="15" t="s">
        <v>177</v>
      </c>
      <c r="H9" s="23" t="s">
        <v>40</v>
      </c>
      <c r="I9" s="23" t="s">
        <v>28</v>
      </c>
      <c r="J9" s="23" t="s">
        <v>29</v>
      </c>
      <c r="K9" s="23" t="s">
        <v>30</v>
      </c>
      <c r="L9" s="23" t="s">
        <v>31</v>
      </c>
      <c r="M9" s="22" t="s">
        <v>164</v>
      </c>
      <c r="N9" s="22" t="s">
        <v>42</v>
      </c>
      <c r="O9" s="23" t="s">
        <v>60</v>
      </c>
      <c r="P9" s="21">
        <v>8</v>
      </c>
      <c r="Q9" s="36" t="s">
        <v>186</v>
      </c>
    </row>
    <row r="10" spans="1:17" ht="28.9" customHeight="1" x14ac:dyDescent="0.3">
      <c r="A10" s="18"/>
      <c r="B10" s="26"/>
      <c r="C10" s="32"/>
      <c r="D10" s="33"/>
      <c r="E10" s="24" t="s">
        <v>178</v>
      </c>
      <c r="F10" s="16"/>
      <c r="G10" s="16"/>
      <c r="H10" s="18"/>
      <c r="I10" s="18"/>
      <c r="J10" s="18"/>
      <c r="K10" s="18"/>
      <c r="L10" s="18"/>
      <c r="M10" s="18"/>
      <c r="N10" s="18"/>
      <c r="O10" s="18"/>
      <c r="P10" s="21">
        <v>9</v>
      </c>
      <c r="Q10" s="35" t="s">
        <v>5</v>
      </c>
    </row>
    <row r="11" spans="1:17" ht="28.9" customHeight="1" x14ac:dyDescent="0.3">
      <c r="A11" s="18"/>
      <c r="B11" s="26"/>
      <c r="C11" s="32"/>
      <c r="D11" s="33"/>
      <c r="E11" s="24" t="s">
        <v>178</v>
      </c>
      <c r="F11" s="16"/>
      <c r="G11" s="16"/>
      <c r="H11" s="18"/>
      <c r="I11" s="18"/>
      <c r="J11" s="18"/>
      <c r="K11" s="18"/>
      <c r="L11" s="18"/>
      <c r="M11" s="18"/>
      <c r="N11" s="18"/>
      <c r="O11" s="18"/>
      <c r="P11" s="21">
        <v>10</v>
      </c>
      <c r="Q11" s="35" t="s">
        <v>5</v>
      </c>
    </row>
    <row r="12" spans="1:17" ht="28.9" customHeight="1" x14ac:dyDescent="0.3">
      <c r="A12" s="18"/>
      <c r="B12" s="26"/>
      <c r="C12" s="32"/>
      <c r="D12" s="33"/>
      <c r="E12" s="24" t="s">
        <v>180</v>
      </c>
      <c r="F12" s="16"/>
      <c r="G12" s="16"/>
      <c r="H12" s="18"/>
      <c r="I12" s="18"/>
      <c r="J12" s="18"/>
      <c r="K12" s="18"/>
      <c r="L12" s="18"/>
      <c r="M12" s="18"/>
      <c r="N12" s="18"/>
      <c r="O12" s="18"/>
      <c r="P12" s="21">
        <v>11</v>
      </c>
      <c r="Q12" s="35" t="s">
        <v>5</v>
      </c>
    </row>
    <row r="13" spans="1:17" ht="28.9" customHeight="1" x14ac:dyDescent="0.3">
      <c r="A13" s="18"/>
      <c r="B13" s="26"/>
      <c r="C13" s="32"/>
      <c r="D13" s="33"/>
      <c r="E13" s="24" t="s">
        <v>181</v>
      </c>
      <c r="F13" s="16"/>
      <c r="G13" s="16"/>
      <c r="H13" s="18"/>
      <c r="I13" s="18"/>
      <c r="J13" s="18"/>
      <c r="K13" s="18"/>
      <c r="L13" s="18"/>
      <c r="M13" s="18"/>
      <c r="N13" s="18"/>
      <c r="O13" s="18"/>
      <c r="P13" s="21">
        <v>12</v>
      </c>
      <c r="Q13" s="35" t="s">
        <v>5</v>
      </c>
    </row>
    <row r="14" spans="1:17" ht="45" x14ac:dyDescent="0.25">
      <c r="A14" s="22" t="s">
        <v>20</v>
      </c>
      <c r="B14" s="25" t="s">
        <v>155</v>
      </c>
      <c r="C14" s="29"/>
      <c r="D14" s="30" t="s">
        <v>156</v>
      </c>
      <c r="E14" s="14" t="s">
        <v>157</v>
      </c>
      <c r="F14" s="15" t="s">
        <v>158</v>
      </c>
      <c r="G14" s="15" t="s">
        <v>159</v>
      </c>
      <c r="H14" s="23" t="s">
        <v>40</v>
      </c>
      <c r="I14" s="23" t="s">
        <v>28</v>
      </c>
      <c r="J14" s="23" t="s">
        <v>29</v>
      </c>
      <c r="K14" s="23" t="s">
        <v>30</v>
      </c>
      <c r="L14" s="23" t="s">
        <v>31</v>
      </c>
      <c r="M14" s="22" t="s">
        <v>109</v>
      </c>
      <c r="N14" s="22" t="s">
        <v>33</v>
      </c>
      <c r="O14" s="23"/>
      <c r="P14" s="21">
        <v>13</v>
      </c>
      <c r="Q14" s="36" t="s">
        <v>185</v>
      </c>
    </row>
    <row r="15" spans="1:17" ht="36" x14ac:dyDescent="0.25">
      <c r="A15" s="22" t="s">
        <v>20</v>
      </c>
      <c r="B15" s="25" t="s">
        <v>84</v>
      </c>
      <c r="C15" s="29" t="s">
        <v>104</v>
      </c>
      <c r="D15" s="30" t="s">
        <v>105</v>
      </c>
      <c r="E15" s="14" t="s">
        <v>106</v>
      </c>
      <c r="F15" s="15" t="s">
        <v>107</v>
      </c>
      <c r="G15" s="15" t="s">
        <v>108</v>
      </c>
      <c r="H15" s="23" t="s">
        <v>40</v>
      </c>
      <c r="I15" s="23" t="s">
        <v>28</v>
      </c>
      <c r="J15" s="23" t="s">
        <v>29</v>
      </c>
      <c r="K15" s="23" t="s">
        <v>30</v>
      </c>
      <c r="L15" s="23" t="s">
        <v>31</v>
      </c>
      <c r="M15" s="22" t="s">
        <v>109</v>
      </c>
      <c r="N15" s="22" t="s">
        <v>33</v>
      </c>
      <c r="O15" s="23"/>
      <c r="P15" s="21">
        <v>14</v>
      </c>
      <c r="Q15" s="36" t="s">
        <v>185</v>
      </c>
    </row>
    <row r="16" spans="1:17" ht="36" x14ac:dyDescent="0.25">
      <c r="A16" s="22" t="s">
        <v>20</v>
      </c>
      <c r="B16" s="25" t="s">
        <v>66</v>
      </c>
      <c r="C16" s="29" t="s">
        <v>120</v>
      </c>
      <c r="D16" s="30" t="s">
        <v>121</v>
      </c>
      <c r="E16" s="14" t="s">
        <v>122</v>
      </c>
      <c r="F16" s="15" t="s">
        <v>123</v>
      </c>
      <c r="G16" s="15" t="s">
        <v>124</v>
      </c>
      <c r="H16" s="23" t="s">
        <v>40</v>
      </c>
      <c r="I16" s="23" t="s">
        <v>28</v>
      </c>
      <c r="J16" s="23" t="s">
        <v>29</v>
      </c>
      <c r="K16" s="23" t="s">
        <v>30</v>
      </c>
      <c r="L16" s="23" t="s">
        <v>31</v>
      </c>
      <c r="M16" s="22" t="s">
        <v>109</v>
      </c>
      <c r="N16" s="22" t="s">
        <v>33</v>
      </c>
      <c r="O16" s="23"/>
      <c r="P16" s="21">
        <v>15</v>
      </c>
      <c r="Q16" s="36" t="s">
        <v>185</v>
      </c>
    </row>
    <row r="17" spans="1:17" ht="36" x14ac:dyDescent="0.25">
      <c r="A17" s="22" t="s">
        <v>20</v>
      </c>
      <c r="B17" s="25" t="s">
        <v>66</v>
      </c>
      <c r="C17" s="29" t="s">
        <v>130</v>
      </c>
      <c r="D17" s="30" t="s">
        <v>131</v>
      </c>
      <c r="E17" s="14" t="s">
        <v>132</v>
      </c>
      <c r="F17" s="15" t="s">
        <v>133</v>
      </c>
      <c r="G17" s="15" t="s">
        <v>134</v>
      </c>
      <c r="H17" s="23" t="s">
        <v>40</v>
      </c>
      <c r="I17" s="23" t="s">
        <v>28</v>
      </c>
      <c r="J17" s="23" t="s">
        <v>29</v>
      </c>
      <c r="K17" s="23" t="s">
        <v>30</v>
      </c>
      <c r="L17" s="23" t="s">
        <v>31</v>
      </c>
      <c r="M17" s="22" t="s">
        <v>109</v>
      </c>
      <c r="N17" s="22" t="s">
        <v>33</v>
      </c>
      <c r="O17" s="23"/>
      <c r="P17" s="21">
        <v>16</v>
      </c>
      <c r="Q17" s="36" t="s">
        <v>185</v>
      </c>
    </row>
    <row r="18" spans="1:17" ht="36" x14ac:dyDescent="0.25">
      <c r="A18" s="22" t="s">
        <v>20</v>
      </c>
      <c r="B18" s="25" t="s">
        <v>66</v>
      </c>
      <c r="C18" s="29" t="s">
        <v>140</v>
      </c>
      <c r="D18" s="30" t="s">
        <v>141</v>
      </c>
      <c r="E18" s="14" t="s">
        <v>142</v>
      </c>
      <c r="F18" s="15" t="s">
        <v>143</v>
      </c>
      <c r="G18" s="15" t="s">
        <v>144</v>
      </c>
      <c r="H18" s="23" t="s">
        <v>40</v>
      </c>
      <c r="I18" s="23" t="s">
        <v>28</v>
      </c>
      <c r="J18" s="23" t="s">
        <v>29</v>
      </c>
      <c r="K18" s="23" t="s">
        <v>30</v>
      </c>
      <c r="L18" s="23" t="s">
        <v>31</v>
      </c>
      <c r="M18" s="22" t="s">
        <v>109</v>
      </c>
      <c r="N18" s="22" t="s">
        <v>33</v>
      </c>
      <c r="O18" s="23"/>
      <c r="P18" s="21">
        <v>17</v>
      </c>
      <c r="Q18" s="36" t="s">
        <v>185</v>
      </c>
    </row>
    <row r="19" spans="1:17" ht="36" x14ac:dyDescent="0.25">
      <c r="A19" s="22" t="s">
        <v>20</v>
      </c>
      <c r="B19" s="25" t="s">
        <v>84</v>
      </c>
      <c r="C19" s="29" t="s">
        <v>150</v>
      </c>
      <c r="D19" s="30" t="s">
        <v>151</v>
      </c>
      <c r="E19" s="14" t="s">
        <v>152</v>
      </c>
      <c r="F19" s="15" t="s">
        <v>153</v>
      </c>
      <c r="G19" s="15" t="s">
        <v>154</v>
      </c>
      <c r="H19" s="23" t="s">
        <v>40</v>
      </c>
      <c r="I19" s="23" t="s">
        <v>28</v>
      </c>
      <c r="J19" s="23" t="s">
        <v>29</v>
      </c>
      <c r="K19" s="23" t="s">
        <v>30</v>
      </c>
      <c r="L19" s="23" t="s">
        <v>31</v>
      </c>
      <c r="M19" s="22" t="s">
        <v>109</v>
      </c>
      <c r="N19" s="22" t="s">
        <v>33</v>
      </c>
      <c r="O19" s="23"/>
      <c r="P19" s="21">
        <v>18</v>
      </c>
      <c r="Q19" s="35" t="s">
        <v>187</v>
      </c>
    </row>
    <row r="20" spans="1:17" ht="36" x14ac:dyDescent="0.25">
      <c r="A20" s="22" t="s">
        <v>20</v>
      </c>
      <c r="B20" s="25" t="s">
        <v>84</v>
      </c>
      <c r="C20" s="29" t="s">
        <v>110</v>
      </c>
      <c r="D20" s="30" t="s">
        <v>111</v>
      </c>
      <c r="E20" s="14" t="s">
        <v>112</v>
      </c>
      <c r="F20" s="15" t="s">
        <v>113</v>
      </c>
      <c r="G20" s="15" t="s">
        <v>114</v>
      </c>
      <c r="H20" s="23" t="s">
        <v>40</v>
      </c>
      <c r="I20" s="23" t="s">
        <v>28</v>
      </c>
      <c r="J20" s="23" t="s">
        <v>29</v>
      </c>
      <c r="K20" s="23" t="s">
        <v>30</v>
      </c>
      <c r="L20" s="23" t="s">
        <v>31</v>
      </c>
      <c r="M20" s="22" t="s">
        <v>109</v>
      </c>
      <c r="N20" s="22" t="s">
        <v>33</v>
      </c>
      <c r="O20" s="23"/>
      <c r="P20" s="21">
        <v>19</v>
      </c>
      <c r="Q20" s="35" t="s">
        <v>187</v>
      </c>
    </row>
    <row r="21" spans="1:17" ht="36" x14ac:dyDescent="0.25">
      <c r="A21" s="22" t="s">
        <v>20</v>
      </c>
      <c r="B21" s="25" t="s">
        <v>84</v>
      </c>
      <c r="C21" s="29" t="s">
        <v>145</v>
      </c>
      <c r="D21" s="30" t="s">
        <v>146</v>
      </c>
      <c r="E21" s="14" t="s">
        <v>147</v>
      </c>
      <c r="F21" s="15" t="s">
        <v>148</v>
      </c>
      <c r="G21" s="15" t="s">
        <v>149</v>
      </c>
      <c r="H21" s="23" t="s">
        <v>40</v>
      </c>
      <c r="I21" s="23" t="s">
        <v>28</v>
      </c>
      <c r="J21" s="23" t="s">
        <v>29</v>
      </c>
      <c r="K21" s="23" t="s">
        <v>30</v>
      </c>
      <c r="L21" s="23" t="s">
        <v>31</v>
      </c>
      <c r="M21" s="22" t="s">
        <v>109</v>
      </c>
      <c r="N21" s="22" t="s">
        <v>33</v>
      </c>
      <c r="O21" s="23"/>
      <c r="P21" s="21">
        <v>20</v>
      </c>
      <c r="Q21" s="35" t="s">
        <v>187</v>
      </c>
    </row>
    <row r="22" spans="1:17" ht="25.15" customHeight="1" x14ac:dyDescent="0.25">
      <c r="A22" s="22" t="s">
        <v>20</v>
      </c>
      <c r="B22" s="25" t="s">
        <v>66</v>
      </c>
      <c r="C22" s="29" t="s">
        <v>135</v>
      </c>
      <c r="D22" s="30" t="s">
        <v>136</v>
      </c>
      <c r="E22" s="14" t="s">
        <v>137</v>
      </c>
      <c r="F22" s="15" t="s">
        <v>138</v>
      </c>
      <c r="G22" s="15" t="s">
        <v>139</v>
      </c>
      <c r="H22" s="23" t="s">
        <v>40</v>
      </c>
      <c r="I22" s="23" t="s">
        <v>28</v>
      </c>
      <c r="J22" s="23" t="s">
        <v>29</v>
      </c>
      <c r="K22" s="23" t="s">
        <v>30</v>
      </c>
      <c r="L22" s="23" t="s">
        <v>31</v>
      </c>
      <c r="M22" s="22" t="s">
        <v>109</v>
      </c>
      <c r="N22" s="22" t="s">
        <v>33</v>
      </c>
      <c r="O22" s="23"/>
      <c r="P22" s="21">
        <v>21</v>
      </c>
      <c r="Q22" s="36" t="s">
        <v>185</v>
      </c>
    </row>
    <row r="23" spans="1:17" ht="36" x14ac:dyDescent="0.25">
      <c r="A23" s="22" t="s">
        <v>20</v>
      </c>
      <c r="B23" s="25" t="s">
        <v>84</v>
      </c>
      <c r="C23" s="29" t="s">
        <v>125</v>
      </c>
      <c r="D23" s="30" t="s">
        <v>126</v>
      </c>
      <c r="E23" s="14" t="s">
        <v>127</v>
      </c>
      <c r="F23" s="15" t="s">
        <v>128</v>
      </c>
      <c r="G23" s="15" t="s">
        <v>129</v>
      </c>
      <c r="H23" s="23" t="s">
        <v>40</v>
      </c>
      <c r="I23" s="23" t="s">
        <v>28</v>
      </c>
      <c r="J23" s="23" t="s">
        <v>29</v>
      </c>
      <c r="K23" s="23" t="s">
        <v>30</v>
      </c>
      <c r="L23" s="23" t="s">
        <v>31</v>
      </c>
      <c r="M23" s="22" t="s">
        <v>109</v>
      </c>
      <c r="N23" s="22" t="s">
        <v>33</v>
      </c>
      <c r="O23" s="23"/>
      <c r="P23" s="21">
        <v>22</v>
      </c>
      <c r="Q23" s="35" t="s">
        <v>188</v>
      </c>
    </row>
    <row r="24" spans="1:17" ht="25.15" customHeight="1" x14ac:dyDescent="0.25">
      <c r="A24" s="22" t="s">
        <v>20</v>
      </c>
      <c r="B24" s="25" t="s">
        <v>66</v>
      </c>
      <c r="C24" s="29" t="s">
        <v>115</v>
      </c>
      <c r="D24" s="30" t="s">
        <v>116</v>
      </c>
      <c r="E24" s="14" t="s">
        <v>117</v>
      </c>
      <c r="F24" s="15" t="s">
        <v>118</v>
      </c>
      <c r="G24" s="15" t="s">
        <v>119</v>
      </c>
      <c r="H24" s="23" t="s">
        <v>40</v>
      </c>
      <c r="I24" s="23" t="s">
        <v>28</v>
      </c>
      <c r="J24" s="23" t="s">
        <v>29</v>
      </c>
      <c r="K24" s="23" t="s">
        <v>30</v>
      </c>
      <c r="L24" s="23" t="s">
        <v>31</v>
      </c>
      <c r="M24" s="22" t="s">
        <v>109</v>
      </c>
      <c r="N24" s="22" t="s">
        <v>33</v>
      </c>
      <c r="O24" s="23"/>
      <c r="P24" s="21">
        <v>23</v>
      </c>
      <c r="Q24" s="36" t="s">
        <v>185</v>
      </c>
    </row>
    <row r="25" spans="1:17" ht="25.15" customHeight="1" x14ac:dyDescent="0.25">
      <c r="A25" s="22" t="s">
        <v>20</v>
      </c>
      <c r="B25" s="25" t="s">
        <v>50</v>
      </c>
      <c r="C25" s="29"/>
      <c r="D25" s="30" t="s">
        <v>165</v>
      </c>
      <c r="E25" s="14" t="s">
        <v>166</v>
      </c>
      <c r="F25" s="15" t="s">
        <v>167</v>
      </c>
      <c r="G25" s="15" t="s">
        <v>168</v>
      </c>
      <c r="H25" s="23" t="s">
        <v>82</v>
      </c>
      <c r="I25" s="23" t="s">
        <v>28</v>
      </c>
      <c r="J25" s="23" t="s">
        <v>29</v>
      </c>
      <c r="K25" s="23" t="s">
        <v>30</v>
      </c>
      <c r="L25" s="23" t="s">
        <v>31</v>
      </c>
      <c r="M25" s="22" t="s">
        <v>164</v>
      </c>
      <c r="N25" s="22" t="s">
        <v>42</v>
      </c>
      <c r="O25" s="23" t="s">
        <v>60</v>
      </c>
      <c r="P25" s="21">
        <v>24</v>
      </c>
      <c r="Q25" s="35" t="s">
        <v>186</v>
      </c>
    </row>
    <row r="26" spans="1:17" ht="43.15" customHeight="1" x14ac:dyDescent="0.3">
      <c r="A26" s="18"/>
      <c r="B26" s="26"/>
      <c r="C26" s="32"/>
      <c r="D26" s="33"/>
      <c r="E26" s="24" t="s">
        <v>182</v>
      </c>
      <c r="F26" s="16"/>
      <c r="G26" s="16"/>
      <c r="H26" s="18"/>
      <c r="I26" s="18"/>
      <c r="J26" s="18"/>
      <c r="K26" s="18"/>
      <c r="L26" s="18"/>
      <c r="M26" s="18"/>
      <c r="N26" s="18"/>
      <c r="O26" s="18"/>
      <c r="P26" s="21">
        <v>25</v>
      </c>
      <c r="Q26" s="35" t="s">
        <v>5</v>
      </c>
    </row>
    <row r="27" spans="1:17" ht="28.9" customHeight="1" x14ac:dyDescent="0.25">
      <c r="A27" s="22" t="s">
        <v>20</v>
      </c>
      <c r="B27" s="25" t="s">
        <v>34</v>
      </c>
      <c r="C27" s="29"/>
      <c r="D27" s="30" t="s">
        <v>61</v>
      </c>
      <c r="E27" s="14" t="s">
        <v>62</v>
      </c>
      <c r="F27" s="15" t="s">
        <v>63</v>
      </c>
      <c r="G27" s="15" t="s">
        <v>64</v>
      </c>
      <c r="H27" s="23" t="s">
        <v>40</v>
      </c>
      <c r="I27" s="23" t="s">
        <v>65</v>
      </c>
      <c r="J27" s="23" t="s">
        <v>29</v>
      </c>
      <c r="K27" s="23" t="s">
        <v>30</v>
      </c>
      <c r="L27" s="23" t="s">
        <v>31</v>
      </c>
      <c r="M27" s="22" t="s">
        <v>41</v>
      </c>
      <c r="N27" s="22" t="s">
        <v>42</v>
      </c>
      <c r="O27" s="23" t="s">
        <v>43</v>
      </c>
      <c r="P27" s="21">
        <v>26</v>
      </c>
      <c r="Q27" s="36" t="s">
        <v>185</v>
      </c>
    </row>
    <row r="28" spans="1:17" ht="63" x14ac:dyDescent="0.25">
      <c r="A28" s="22" t="s">
        <v>20</v>
      </c>
      <c r="B28" s="25" t="s">
        <v>34</v>
      </c>
      <c r="C28" s="29" t="s">
        <v>35</v>
      </c>
      <c r="D28" s="30" t="s">
        <v>36</v>
      </c>
      <c r="E28" s="14" t="s">
        <v>37</v>
      </c>
      <c r="F28" s="15" t="s">
        <v>38</v>
      </c>
      <c r="G28" s="15" t="s">
        <v>39</v>
      </c>
      <c r="H28" s="23" t="s">
        <v>40</v>
      </c>
      <c r="I28" s="23" t="s">
        <v>28</v>
      </c>
      <c r="J28" s="23" t="s">
        <v>29</v>
      </c>
      <c r="K28" s="23" t="s">
        <v>30</v>
      </c>
      <c r="L28" s="23" t="s">
        <v>31</v>
      </c>
      <c r="M28" s="22" t="s">
        <v>41</v>
      </c>
      <c r="N28" s="22" t="s">
        <v>42</v>
      </c>
      <c r="O28" s="23" t="s">
        <v>43</v>
      </c>
      <c r="P28" s="21">
        <v>27</v>
      </c>
      <c r="Q28" s="35" t="s">
        <v>189</v>
      </c>
    </row>
    <row r="29" spans="1:17" ht="63" x14ac:dyDescent="0.25">
      <c r="A29" s="22" t="s">
        <v>20</v>
      </c>
      <c r="B29" s="25" t="s">
        <v>44</v>
      </c>
      <c r="C29" s="29" t="s">
        <v>45</v>
      </c>
      <c r="D29" s="30" t="s">
        <v>46</v>
      </c>
      <c r="E29" s="14" t="s">
        <v>47</v>
      </c>
      <c r="F29" s="15" t="s">
        <v>48</v>
      </c>
      <c r="G29" s="15" t="s">
        <v>49</v>
      </c>
      <c r="H29" s="23" t="s">
        <v>40</v>
      </c>
      <c r="I29" s="23" t="s">
        <v>28</v>
      </c>
      <c r="J29" s="23" t="s">
        <v>29</v>
      </c>
      <c r="K29" s="23" t="s">
        <v>30</v>
      </c>
      <c r="L29" s="23" t="s">
        <v>31</v>
      </c>
      <c r="M29" s="22" t="s">
        <v>41</v>
      </c>
      <c r="N29" s="22" t="s">
        <v>42</v>
      </c>
      <c r="O29" s="23" t="s">
        <v>43</v>
      </c>
      <c r="P29" s="21">
        <v>28</v>
      </c>
      <c r="Q29" s="35" t="s">
        <v>189</v>
      </c>
    </row>
    <row r="30" spans="1:17" ht="46.9" customHeight="1" x14ac:dyDescent="0.25">
      <c r="A30" s="22" t="s">
        <v>20</v>
      </c>
      <c r="B30" s="25" t="s">
        <v>50</v>
      </c>
      <c r="C30" s="29" t="s">
        <v>51</v>
      </c>
      <c r="D30" s="30" t="s">
        <v>52</v>
      </c>
      <c r="E30" s="14" t="s">
        <v>53</v>
      </c>
      <c r="F30" s="15" t="s">
        <v>54</v>
      </c>
      <c r="G30" s="15" t="s">
        <v>55</v>
      </c>
      <c r="H30" s="23" t="s">
        <v>40</v>
      </c>
      <c r="I30" s="23" t="s">
        <v>28</v>
      </c>
      <c r="J30" s="23" t="s">
        <v>29</v>
      </c>
      <c r="K30" s="23" t="s">
        <v>30</v>
      </c>
      <c r="L30" s="23" t="s">
        <v>31</v>
      </c>
      <c r="M30" s="22" t="s">
        <v>41</v>
      </c>
      <c r="N30" s="22" t="s">
        <v>42</v>
      </c>
      <c r="O30" s="23" t="s">
        <v>43</v>
      </c>
      <c r="P30" s="21">
        <v>29</v>
      </c>
      <c r="Q30" s="35" t="s">
        <v>189</v>
      </c>
    </row>
    <row r="31" spans="1:17" ht="46.15" customHeight="1" x14ac:dyDescent="0.25">
      <c r="A31" s="22" t="s">
        <v>20</v>
      </c>
      <c r="B31" s="25" t="s">
        <v>34</v>
      </c>
      <c r="C31" s="29" t="s">
        <v>56</v>
      </c>
      <c r="D31" s="30" t="s">
        <v>57</v>
      </c>
      <c r="E31" s="14" t="s">
        <v>58</v>
      </c>
      <c r="F31" s="15" t="s">
        <v>48</v>
      </c>
      <c r="G31" s="15" t="s">
        <v>59</v>
      </c>
      <c r="H31" s="23" t="s">
        <v>40</v>
      </c>
      <c r="I31" s="23" t="s">
        <v>28</v>
      </c>
      <c r="J31" s="23" t="s">
        <v>29</v>
      </c>
      <c r="K31" s="23" t="s">
        <v>30</v>
      </c>
      <c r="L31" s="23" t="s">
        <v>31</v>
      </c>
      <c r="M31" s="22" t="s">
        <v>41</v>
      </c>
      <c r="N31" s="22" t="s">
        <v>42</v>
      </c>
      <c r="O31" s="23" t="s">
        <v>60</v>
      </c>
      <c r="P31" s="21">
        <v>30</v>
      </c>
      <c r="Q31" s="35" t="s">
        <v>189</v>
      </c>
    </row>
    <row r="32" spans="1:17" ht="46.15" customHeight="1" x14ac:dyDescent="0.25">
      <c r="A32" s="22"/>
      <c r="B32" s="25"/>
      <c r="C32" s="29"/>
      <c r="D32" s="30"/>
      <c r="E32" s="14" t="s">
        <v>190</v>
      </c>
      <c r="F32" s="15"/>
      <c r="G32" s="15"/>
      <c r="H32" s="23"/>
      <c r="I32" s="23"/>
      <c r="J32" s="23"/>
      <c r="K32" s="23"/>
      <c r="L32" s="23"/>
      <c r="M32" s="22"/>
      <c r="N32" s="22"/>
      <c r="O32" s="23"/>
      <c r="P32" s="21"/>
      <c r="Q32" s="35" t="s">
        <v>5</v>
      </c>
    </row>
    <row r="33" spans="1:17" ht="28.9" customHeight="1" x14ac:dyDescent="0.25">
      <c r="A33" s="22" t="s">
        <v>20</v>
      </c>
      <c r="B33" s="25" t="s">
        <v>66</v>
      </c>
      <c r="C33" s="29"/>
      <c r="D33" s="30" t="s">
        <v>67</v>
      </c>
      <c r="E33" s="14" t="s">
        <v>68</v>
      </c>
      <c r="F33" s="15" t="s">
        <v>69</v>
      </c>
      <c r="G33" s="15" t="s">
        <v>70</v>
      </c>
      <c r="H33" s="23" t="s">
        <v>40</v>
      </c>
      <c r="I33" s="23" t="s">
        <v>65</v>
      </c>
      <c r="J33" s="23" t="s">
        <v>29</v>
      </c>
      <c r="K33" s="23" t="s">
        <v>30</v>
      </c>
      <c r="L33" s="23" t="s">
        <v>31</v>
      </c>
      <c r="M33" s="22" t="s">
        <v>71</v>
      </c>
      <c r="N33" s="22" t="s">
        <v>42</v>
      </c>
      <c r="O33" s="23" t="s">
        <v>43</v>
      </c>
      <c r="P33" s="21">
        <v>31</v>
      </c>
      <c r="Q33" s="36" t="s">
        <v>185</v>
      </c>
    </row>
    <row r="34" spans="1:17" ht="30" customHeight="1" x14ac:dyDescent="0.25">
      <c r="A34" s="22" t="s">
        <v>20</v>
      </c>
      <c r="B34" s="25" t="s">
        <v>66</v>
      </c>
      <c r="C34" s="29"/>
      <c r="D34" s="30" t="s">
        <v>72</v>
      </c>
      <c r="E34" s="14" t="s">
        <v>73</v>
      </c>
      <c r="F34" s="15" t="s">
        <v>74</v>
      </c>
      <c r="G34" s="15" t="s">
        <v>75</v>
      </c>
      <c r="H34" s="23" t="s">
        <v>40</v>
      </c>
      <c r="I34" s="23" t="s">
        <v>65</v>
      </c>
      <c r="J34" s="23" t="s">
        <v>29</v>
      </c>
      <c r="K34" s="23" t="s">
        <v>30</v>
      </c>
      <c r="L34" s="23" t="s">
        <v>31</v>
      </c>
      <c r="M34" s="22" t="s">
        <v>71</v>
      </c>
      <c r="N34" s="22" t="s">
        <v>42</v>
      </c>
      <c r="O34" s="23" t="s">
        <v>60</v>
      </c>
      <c r="P34" s="21">
        <v>32</v>
      </c>
      <c r="Q34" s="36" t="s">
        <v>185</v>
      </c>
    </row>
    <row r="35" spans="1:17" ht="34.15" customHeight="1" x14ac:dyDescent="0.25">
      <c r="A35" s="18"/>
      <c r="B35" s="26"/>
      <c r="C35" s="32"/>
      <c r="D35" s="33"/>
      <c r="E35" s="24" t="s">
        <v>179</v>
      </c>
      <c r="F35" s="16"/>
      <c r="G35" s="16"/>
      <c r="H35" s="18"/>
      <c r="I35" s="18"/>
      <c r="J35" s="18"/>
      <c r="K35" s="18"/>
      <c r="L35" s="18"/>
      <c r="M35" s="18"/>
      <c r="N35" s="18"/>
      <c r="O35" s="18"/>
      <c r="P35" s="21">
        <v>33</v>
      </c>
      <c r="Q35" s="35" t="s">
        <v>5</v>
      </c>
    </row>
    <row r="36" spans="1:17" ht="34.15" customHeight="1" x14ac:dyDescent="0.25">
      <c r="A36" s="18"/>
      <c r="B36" s="26"/>
      <c r="C36" s="32"/>
      <c r="D36" s="33"/>
      <c r="E36" s="24" t="s">
        <v>183</v>
      </c>
      <c r="F36" s="16"/>
      <c r="G36" s="16"/>
      <c r="H36" s="18"/>
      <c r="I36" s="18"/>
      <c r="J36" s="18"/>
      <c r="K36" s="18"/>
      <c r="L36" s="18"/>
      <c r="M36" s="18"/>
      <c r="N36" s="18"/>
      <c r="O36" s="18"/>
      <c r="P36" s="21">
        <v>34</v>
      </c>
      <c r="Q36" s="35" t="s">
        <v>5</v>
      </c>
    </row>
    <row r="37" spans="1:17" ht="34.15" customHeight="1" x14ac:dyDescent="0.25">
      <c r="A37" s="18"/>
      <c r="B37" s="26"/>
      <c r="C37" s="32"/>
      <c r="D37" s="33"/>
      <c r="E37" s="24" t="s">
        <v>184</v>
      </c>
      <c r="F37" s="16"/>
      <c r="G37" s="16"/>
      <c r="H37" s="18"/>
      <c r="I37" s="18"/>
      <c r="J37" s="18"/>
      <c r="K37" s="18"/>
      <c r="L37" s="18"/>
      <c r="M37" s="18"/>
      <c r="N37" s="18"/>
      <c r="O37" s="18"/>
      <c r="P37" s="21">
        <v>35</v>
      </c>
      <c r="Q37" s="35" t="s">
        <v>5</v>
      </c>
    </row>
    <row r="38" spans="1:17" ht="28.9" customHeight="1" x14ac:dyDescent="0.25">
      <c r="A38" s="22" t="s">
        <v>20</v>
      </c>
      <c r="B38" s="25" t="s">
        <v>169</v>
      </c>
      <c r="C38" s="29"/>
      <c r="D38" s="30" t="s">
        <v>170</v>
      </c>
      <c r="E38" s="14" t="s">
        <v>171</v>
      </c>
      <c r="F38" s="15" t="s">
        <v>172</v>
      </c>
      <c r="G38" s="15" t="s">
        <v>173</v>
      </c>
      <c r="H38" s="23" t="s">
        <v>82</v>
      </c>
      <c r="I38" s="23" t="s">
        <v>28</v>
      </c>
      <c r="J38" s="23" t="s">
        <v>29</v>
      </c>
      <c r="K38" s="23" t="s">
        <v>30</v>
      </c>
      <c r="L38" s="23" t="s">
        <v>31</v>
      </c>
      <c r="M38" s="22" t="s">
        <v>164</v>
      </c>
      <c r="N38" s="22" t="s">
        <v>42</v>
      </c>
      <c r="O38" s="23" t="s">
        <v>60</v>
      </c>
      <c r="P38" s="21">
        <v>36</v>
      </c>
      <c r="Q38" s="36"/>
    </row>
    <row r="39" spans="1:17" x14ac:dyDescent="0.25">
      <c r="A39" s="18"/>
      <c r="B39" s="26"/>
      <c r="C39" s="18"/>
      <c r="D39" s="34"/>
      <c r="E39" s="19"/>
      <c r="F39" s="20"/>
      <c r="G39" s="20"/>
      <c r="H39" s="18"/>
      <c r="I39" s="18"/>
      <c r="J39" s="18"/>
      <c r="K39" s="18"/>
      <c r="L39" s="18"/>
      <c r="M39" s="18"/>
      <c r="N39" s="18"/>
      <c r="O39" s="18"/>
      <c r="P39" s="21"/>
      <c r="Q39" s="36"/>
    </row>
  </sheetData>
  <sortState ref="A2:P35">
    <sortCondition ref="P2:P35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Q16" sqref="Q16"/>
    </sheetView>
  </sheetViews>
  <sheetFormatPr defaultColWidth="8.85546875" defaultRowHeight="15" x14ac:dyDescent="0.25"/>
  <cols>
    <col min="1" max="1" width="9" style="5" customWidth="1"/>
    <col min="2" max="2" width="19.7109375" style="6" customWidth="1"/>
    <col min="3" max="3" width="5.140625" style="11" customWidth="1"/>
    <col min="4" max="4" width="13.7109375" style="5" customWidth="1"/>
    <col min="5" max="5" width="15.28515625" style="5" customWidth="1"/>
    <col min="6" max="6" width="9.85546875" style="5" customWidth="1"/>
    <col min="7" max="7" width="5.5703125" style="5" customWidth="1"/>
    <col min="8" max="8" width="4.28515625" style="5" customWidth="1"/>
    <col min="9" max="9" width="5.28515625" style="5" customWidth="1"/>
    <col min="10" max="10" width="7.5703125" style="12" customWidth="1"/>
    <col min="11" max="13" width="2.85546875" style="5" customWidth="1"/>
    <col min="14" max="14" width="4.7109375" style="5" customWidth="1"/>
    <col min="15" max="15" width="12.5703125" style="5" customWidth="1"/>
    <col min="16" max="16384" width="8.85546875" style="5"/>
  </cols>
  <sheetData>
    <row r="1" spans="1:15" thickTop="1" x14ac:dyDescent="0.3">
      <c r="A1" s="445" t="s">
        <v>6</v>
      </c>
      <c r="B1" s="446"/>
      <c r="C1" s="446"/>
      <c r="D1" s="447"/>
      <c r="E1" s="448" t="s">
        <v>8</v>
      </c>
      <c r="F1" s="449"/>
      <c r="G1" s="449"/>
      <c r="H1" s="449"/>
      <c r="I1" s="449"/>
      <c r="J1" s="450"/>
      <c r="K1" s="40"/>
      <c r="L1" s="40"/>
      <c r="M1" s="40"/>
      <c r="N1" s="40"/>
      <c r="O1" s="40"/>
    </row>
    <row r="2" spans="1:15" x14ac:dyDescent="0.25">
      <c r="A2" s="451" t="s">
        <v>0</v>
      </c>
      <c r="B2" s="452"/>
      <c r="C2" s="452"/>
      <c r="D2" s="453"/>
      <c r="E2" s="454" t="s">
        <v>0</v>
      </c>
      <c r="F2" s="455"/>
      <c r="G2" s="455"/>
      <c r="H2" s="455"/>
      <c r="I2" s="455"/>
      <c r="J2" s="456"/>
      <c r="K2" s="457" t="s">
        <v>0</v>
      </c>
      <c r="L2" s="458"/>
      <c r="M2" s="458"/>
      <c r="N2" s="458"/>
      <c r="O2" s="458"/>
    </row>
    <row r="3" spans="1:15" x14ac:dyDescent="0.25">
      <c r="A3" s="460" t="s">
        <v>7</v>
      </c>
      <c r="B3" s="461"/>
      <c r="C3" s="461"/>
      <c r="D3" s="462"/>
      <c r="E3" s="463" t="s">
        <v>9</v>
      </c>
      <c r="F3" s="464"/>
      <c r="G3" s="464"/>
      <c r="H3" s="464"/>
      <c r="I3" s="464"/>
      <c r="J3" s="465"/>
      <c r="K3" s="459"/>
      <c r="L3" s="458"/>
      <c r="M3" s="458"/>
      <c r="N3" s="458"/>
      <c r="O3" s="458"/>
    </row>
    <row r="4" spans="1:15" thickBot="1" x14ac:dyDescent="0.35">
      <c r="A4" s="466" t="s">
        <v>0</v>
      </c>
      <c r="B4" s="467"/>
      <c r="C4" s="467"/>
      <c r="D4" s="468"/>
      <c r="E4" s="469" t="s">
        <v>0</v>
      </c>
      <c r="F4" s="470"/>
      <c r="G4" s="470"/>
      <c r="H4" s="470"/>
      <c r="I4" s="470"/>
      <c r="J4" s="471"/>
      <c r="K4" s="41"/>
      <c r="L4" s="41"/>
      <c r="M4" s="41"/>
      <c r="N4" s="41"/>
      <c r="O4" s="41"/>
    </row>
    <row r="5" spans="1:15" ht="26.45" thickTop="1" x14ac:dyDescent="0.3">
      <c r="A5" s="472" t="s">
        <v>193</v>
      </c>
      <c r="B5" s="473"/>
      <c r="C5" s="473"/>
      <c r="D5" s="473"/>
      <c r="E5" s="474" t="s">
        <v>0</v>
      </c>
      <c r="F5" s="474"/>
      <c r="G5" s="475" t="s">
        <v>2</v>
      </c>
      <c r="H5" s="476"/>
      <c r="I5" s="477" t="s">
        <v>0</v>
      </c>
      <c r="J5" s="478"/>
      <c r="K5" s="479"/>
      <c r="L5" s="42" t="s">
        <v>0</v>
      </c>
      <c r="M5" s="43" t="s">
        <v>0</v>
      </c>
      <c r="N5" s="43" t="s">
        <v>0</v>
      </c>
      <c r="O5" s="44"/>
    </row>
    <row r="6" spans="1:15" ht="24" thickBot="1" x14ac:dyDescent="0.35">
      <c r="A6" s="45" t="s">
        <v>194</v>
      </c>
      <c r="B6" s="46" t="s">
        <v>195</v>
      </c>
      <c r="C6" s="47" t="s">
        <v>196</v>
      </c>
      <c r="D6" s="48" t="s">
        <v>0</v>
      </c>
      <c r="E6" s="48" t="s">
        <v>0</v>
      </c>
      <c r="F6" s="49" t="s">
        <v>197</v>
      </c>
      <c r="G6" s="480" t="s">
        <v>198</v>
      </c>
      <c r="H6" s="481"/>
      <c r="I6" s="482"/>
      <c r="J6" s="50" t="s">
        <v>0</v>
      </c>
      <c r="K6" s="483" t="s">
        <v>0</v>
      </c>
      <c r="L6" s="484"/>
      <c r="M6" s="484"/>
      <c r="N6" s="484"/>
      <c r="O6" s="485"/>
    </row>
    <row r="7" spans="1:15" ht="15" customHeight="1" thickTop="1" x14ac:dyDescent="0.25">
      <c r="A7" s="51" t="s">
        <v>199</v>
      </c>
      <c r="B7" s="486" t="s">
        <v>215</v>
      </c>
      <c r="C7" s="52" t="s">
        <v>200</v>
      </c>
      <c r="D7" s="488" t="s">
        <v>216</v>
      </c>
      <c r="E7" s="488"/>
      <c r="F7" s="489" t="s">
        <v>0</v>
      </c>
      <c r="G7" s="491" t="s">
        <v>201</v>
      </c>
      <c r="H7" s="491"/>
      <c r="I7" s="53">
        <v>2</v>
      </c>
      <c r="J7" s="492" t="s">
        <v>235</v>
      </c>
      <c r="K7" s="493"/>
      <c r="L7" s="493"/>
      <c r="M7" s="493"/>
      <c r="N7" s="493"/>
      <c r="O7" s="494"/>
    </row>
    <row r="8" spans="1:15" ht="15" customHeight="1" thickBot="1" x14ac:dyDescent="0.3">
      <c r="A8" s="54">
        <v>1135</v>
      </c>
      <c r="B8" s="487"/>
      <c r="C8" s="55" t="s">
        <v>202</v>
      </c>
      <c r="D8" s="56" t="s">
        <v>217</v>
      </c>
      <c r="E8" s="56" t="s">
        <v>220</v>
      </c>
      <c r="F8" s="490"/>
      <c r="G8" s="495" t="s">
        <v>203</v>
      </c>
      <c r="H8" s="495"/>
      <c r="I8" s="57">
        <v>4</v>
      </c>
      <c r="J8" s="58"/>
      <c r="K8" s="59"/>
      <c r="L8" s="60"/>
      <c r="M8" s="60"/>
      <c r="N8" s="61"/>
      <c r="O8" s="62"/>
    </row>
    <row r="9" spans="1:15" ht="15" customHeight="1" thickTop="1" x14ac:dyDescent="0.25">
      <c r="A9" s="63" t="s">
        <v>0</v>
      </c>
      <c r="B9" s="487"/>
      <c r="C9" s="55" t="s">
        <v>1</v>
      </c>
      <c r="D9" s="64" t="s">
        <v>218</v>
      </c>
      <c r="E9" s="64" t="s">
        <v>219</v>
      </c>
      <c r="F9" s="496" t="s">
        <v>0</v>
      </c>
      <c r="G9" s="495" t="s">
        <v>0</v>
      </c>
      <c r="H9" s="495"/>
      <c r="I9" s="57"/>
      <c r="J9" s="65"/>
      <c r="K9" s="65"/>
      <c r="L9" s="498" t="s">
        <v>0</v>
      </c>
      <c r="M9" s="499"/>
      <c r="N9" s="500"/>
      <c r="O9" s="503" t="s">
        <v>204</v>
      </c>
    </row>
    <row r="10" spans="1:15" ht="16.149999999999999" customHeight="1" thickBot="1" x14ac:dyDescent="0.3">
      <c r="A10" s="66">
        <v>1</v>
      </c>
      <c r="B10" s="487"/>
      <c r="C10" s="67" t="s">
        <v>192</v>
      </c>
      <c r="D10" s="68" t="s">
        <v>0</v>
      </c>
      <c r="E10" s="69" t="s">
        <v>0</v>
      </c>
      <c r="F10" s="497"/>
      <c r="G10" s="505" t="s">
        <v>0</v>
      </c>
      <c r="H10" s="505"/>
      <c r="I10" s="70"/>
      <c r="J10" s="71"/>
      <c r="K10" s="71"/>
      <c r="L10" s="501"/>
      <c r="M10" s="501"/>
      <c r="N10" s="502"/>
      <c r="O10" s="504"/>
    </row>
    <row r="11" spans="1:15" ht="15.75" thickTop="1" x14ac:dyDescent="0.25">
      <c r="A11" s="72" t="s">
        <v>205</v>
      </c>
      <c r="B11" s="73" t="s">
        <v>206</v>
      </c>
      <c r="C11" s="74" t="s">
        <v>207</v>
      </c>
      <c r="D11" s="75" t="s">
        <v>208</v>
      </c>
      <c r="E11" s="511" t="s">
        <v>0</v>
      </c>
      <c r="F11" s="512"/>
      <c r="G11" s="512"/>
      <c r="H11" s="512"/>
      <c r="I11" s="513"/>
      <c r="J11" s="76" t="s">
        <v>0</v>
      </c>
      <c r="K11" s="59"/>
      <c r="L11" s="60"/>
      <c r="M11" s="60"/>
      <c r="N11" s="61"/>
      <c r="O11" s="77" t="s">
        <v>209</v>
      </c>
    </row>
    <row r="12" spans="1:15" ht="15.75" thickBot="1" x14ac:dyDescent="0.3">
      <c r="A12" s="78" t="s">
        <v>210</v>
      </c>
      <c r="B12" s="79" t="s">
        <v>206</v>
      </c>
      <c r="C12" s="80" t="s">
        <v>211</v>
      </c>
      <c r="D12" s="81" t="s">
        <v>206</v>
      </c>
      <c r="E12" s="514"/>
      <c r="F12" s="515"/>
      <c r="G12" s="515"/>
      <c r="H12" s="515"/>
      <c r="I12" s="516"/>
      <c r="J12" s="82" t="s">
        <v>212</v>
      </c>
      <c r="K12" s="83"/>
      <c r="L12" s="84"/>
      <c r="M12" s="84"/>
      <c r="N12" s="84"/>
      <c r="O12" s="85" t="s">
        <v>213</v>
      </c>
    </row>
    <row r="13" spans="1:15" ht="15" customHeight="1" thickTop="1" x14ac:dyDescent="0.25">
      <c r="A13" s="51" t="s">
        <v>199</v>
      </c>
      <c r="B13" s="506" t="s">
        <v>221</v>
      </c>
      <c r="C13" s="52" t="s">
        <v>200</v>
      </c>
      <c r="D13" s="488" t="s">
        <v>216</v>
      </c>
      <c r="E13" s="488"/>
      <c r="F13" s="510"/>
      <c r="G13" s="491" t="s">
        <v>201</v>
      </c>
      <c r="H13" s="491"/>
      <c r="I13" s="86">
        <v>2</v>
      </c>
      <c r="J13" s="492" t="s">
        <v>235</v>
      </c>
      <c r="K13" s="493"/>
      <c r="L13" s="493"/>
      <c r="M13" s="493"/>
      <c r="N13" s="493"/>
      <c r="O13" s="494"/>
    </row>
    <row r="14" spans="1:15" ht="15" customHeight="1" thickBot="1" x14ac:dyDescent="0.3">
      <c r="A14" s="54">
        <v>1136</v>
      </c>
      <c r="B14" s="507"/>
      <c r="C14" s="55" t="s">
        <v>202</v>
      </c>
      <c r="D14" s="56" t="s">
        <v>217</v>
      </c>
      <c r="E14" s="56" t="s">
        <v>225</v>
      </c>
      <c r="F14" s="490"/>
      <c r="G14" s="495" t="s">
        <v>203</v>
      </c>
      <c r="H14" s="495"/>
      <c r="I14" s="87">
        <v>4</v>
      </c>
      <c r="J14" s="88"/>
      <c r="K14" s="59"/>
      <c r="L14" s="60"/>
      <c r="M14" s="60"/>
      <c r="N14" s="61"/>
      <c r="O14" s="62"/>
    </row>
    <row r="15" spans="1:15" ht="15" customHeight="1" thickTop="1" x14ac:dyDescent="0.25">
      <c r="A15" s="63" t="s">
        <v>0</v>
      </c>
      <c r="B15" s="508"/>
      <c r="C15" s="55" t="s">
        <v>1</v>
      </c>
      <c r="D15" s="64" t="s">
        <v>222</v>
      </c>
      <c r="E15" s="64" t="s">
        <v>223</v>
      </c>
      <c r="F15" s="517"/>
      <c r="G15" s="518" t="s">
        <v>0</v>
      </c>
      <c r="H15" s="518"/>
      <c r="I15" s="87"/>
      <c r="J15" s="89"/>
      <c r="K15" s="65"/>
      <c r="L15" s="498" t="s">
        <v>0</v>
      </c>
      <c r="M15" s="499"/>
      <c r="N15" s="500"/>
      <c r="O15" s="503" t="s">
        <v>204</v>
      </c>
    </row>
    <row r="16" spans="1:15" ht="16.149999999999999" customHeight="1" thickBot="1" x14ac:dyDescent="0.3">
      <c r="A16" s="66">
        <v>2</v>
      </c>
      <c r="B16" s="509"/>
      <c r="C16" s="90" t="s">
        <v>192</v>
      </c>
      <c r="D16" s="91" t="s">
        <v>0</v>
      </c>
      <c r="E16" s="91" t="s">
        <v>0</v>
      </c>
      <c r="F16" s="517"/>
      <c r="G16" s="518" t="s">
        <v>0</v>
      </c>
      <c r="H16" s="518"/>
      <c r="I16" s="87"/>
      <c r="J16" s="92"/>
      <c r="K16" s="71"/>
      <c r="L16" s="501"/>
      <c r="M16" s="501"/>
      <c r="N16" s="502"/>
      <c r="O16" s="504"/>
    </row>
    <row r="17" spans="1:15" ht="15.75" thickTop="1" x14ac:dyDescent="0.25">
      <c r="A17" s="72" t="s">
        <v>205</v>
      </c>
      <c r="B17" s="73" t="s">
        <v>224</v>
      </c>
      <c r="C17" s="74" t="s">
        <v>207</v>
      </c>
      <c r="D17" s="75" t="s">
        <v>208</v>
      </c>
      <c r="E17" s="511" t="s">
        <v>0</v>
      </c>
      <c r="F17" s="512"/>
      <c r="G17" s="512"/>
      <c r="H17" s="512"/>
      <c r="I17" s="513"/>
      <c r="J17" s="76" t="s">
        <v>0</v>
      </c>
      <c r="K17" s="59"/>
      <c r="L17" s="60"/>
      <c r="M17" s="60"/>
      <c r="N17" s="61"/>
      <c r="O17" s="77" t="s">
        <v>209</v>
      </c>
    </row>
    <row r="18" spans="1:15" ht="15.75" thickBot="1" x14ac:dyDescent="0.3">
      <c r="A18" s="78" t="s">
        <v>210</v>
      </c>
      <c r="B18" s="79" t="s">
        <v>224</v>
      </c>
      <c r="C18" s="80" t="s">
        <v>211</v>
      </c>
      <c r="D18" s="81" t="s">
        <v>224</v>
      </c>
      <c r="E18" s="514"/>
      <c r="F18" s="515"/>
      <c r="G18" s="515"/>
      <c r="H18" s="515"/>
      <c r="I18" s="516"/>
      <c r="J18" s="82" t="s">
        <v>212</v>
      </c>
      <c r="K18" s="83"/>
      <c r="L18" s="84"/>
      <c r="M18" s="84"/>
      <c r="N18" s="84"/>
      <c r="O18" s="85" t="s">
        <v>213</v>
      </c>
    </row>
    <row r="19" spans="1:15" ht="15" customHeight="1" thickTop="1" x14ac:dyDescent="0.25">
      <c r="A19" s="51" t="s">
        <v>199</v>
      </c>
      <c r="B19" s="486" t="s">
        <v>226</v>
      </c>
      <c r="C19" s="52" t="s">
        <v>200</v>
      </c>
      <c r="D19" s="488" t="s">
        <v>216</v>
      </c>
      <c r="E19" s="488"/>
      <c r="F19" s="489" t="s">
        <v>0</v>
      </c>
      <c r="G19" s="491" t="s">
        <v>201</v>
      </c>
      <c r="H19" s="491"/>
      <c r="I19" s="53">
        <v>2</v>
      </c>
      <c r="J19" s="492" t="s">
        <v>235</v>
      </c>
      <c r="K19" s="493"/>
      <c r="L19" s="493"/>
      <c r="M19" s="493"/>
      <c r="N19" s="493"/>
      <c r="O19" s="494"/>
    </row>
    <row r="20" spans="1:15" ht="15" customHeight="1" thickBot="1" x14ac:dyDescent="0.3">
      <c r="A20" s="54">
        <v>1137</v>
      </c>
      <c r="B20" s="487"/>
      <c r="C20" s="55" t="s">
        <v>202</v>
      </c>
      <c r="D20" s="56" t="s">
        <v>217</v>
      </c>
      <c r="E20" s="56" t="s">
        <v>225</v>
      </c>
      <c r="F20" s="490"/>
      <c r="G20" s="495" t="s">
        <v>203</v>
      </c>
      <c r="H20" s="495"/>
      <c r="I20" s="57">
        <v>2</v>
      </c>
      <c r="J20" s="58"/>
      <c r="K20" s="59"/>
      <c r="L20" s="60"/>
      <c r="M20" s="60"/>
      <c r="N20" s="61"/>
      <c r="O20" s="62"/>
    </row>
    <row r="21" spans="1:15" ht="15" customHeight="1" thickTop="1" x14ac:dyDescent="0.25">
      <c r="A21" s="63" t="s">
        <v>0</v>
      </c>
      <c r="B21" s="487"/>
      <c r="C21" s="55" t="s">
        <v>1</v>
      </c>
      <c r="D21" s="64" t="s">
        <v>227</v>
      </c>
      <c r="E21" s="64" t="s">
        <v>228</v>
      </c>
      <c r="F21" s="496" t="s">
        <v>0</v>
      </c>
      <c r="G21" s="495" t="s">
        <v>214</v>
      </c>
      <c r="H21" s="495"/>
      <c r="I21" s="57">
        <v>4</v>
      </c>
      <c r="J21" s="65"/>
      <c r="K21" s="65"/>
      <c r="L21" s="498" t="s">
        <v>0</v>
      </c>
      <c r="M21" s="499"/>
      <c r="N21" s="500"/>
      <c r="O21" s="503" t="s">
        <v>204</v>
      </c>
    </row>
    <row r="22" spans="1:15" ht="16.149999999999999" customHeight="1" thickBot="1" x14ac:dyDescent="0.3">
      <c r="A22" s="66">
        <v>3</v>
      </c>
      <c r="B22" s="487"/>
      <c r="C22" s="67" t="s">
        <v>192</v>
      </c>
      <c r="D22" s="68" t="s">
        <v>0</v>
      </c>
      <c r="E22" s="69" t="s">
        <v>0</v>
      </c>
      <c r="F22" s="497"/>
      <c r="G22" s="505" t="s">
        <v>0</v>
      </c>
      <c r="H22" s="505"/>
      <c r="I22" s="70"/>
      <c r="J22" s="71"/>
      <c r="K22" s="71"/>
      <c r="L22" s="501"/>
      <c r="M22" s="501"/>
      <c r="N22" s="502"/>
      <c r="O22" s="504"/>
    </row>
    <row r="23" spans="1:15" ht="15.75" thickTop="1" x14ac:dyDescent="0.25">
      <c r="A23" s="72" t="s">
        <v>205</v>
      </c>
      <c r="B23" s="73" t="s">
        <v>224</v>
      </c>
      <c r="C23" s="74" t="s">
        <v>207</v>
      </c>
      <c r="D23" s="75" t="s">
        <v>224</v>
      </c>
      <c r="E23" s="511" t="s">
        <v>0</v>
      </c>
      <c r="F23" s="512"/>
      <c r="G23" s="512"/>
      <c r="H23" s="512"/>
      <c r="I23" s="513"/>
      <c r="J23" s="76" t="s">
        <v>0</v>
      </c>
      <c r="K23" s="59"/>
      <c r="L23" s="60"/>
      <c r="M23" s="60"/>
      <c r="N23" s="61"/>
      <c r="O23" s="77" t="s">
        <v>209</v>
      </c>
    </row>
    <row r="24" spans="1:15" ht="15.75" thickBot="1" x14ac:dyDescent="0.3">
      <c r="A24" s="93" t="s">
        <v>210</v>
      </c>
      <c r="B24" s="94" t="s">
        <v>224</v>
      </c>
      <c r="C24" s="95" t="s">
        <v>211</v>
      </c>
      <c r="D24" s="96" t="s">
        <v>224</v>
      </c>
      <c r="E24" s="514"/>
      <c r="F24" s="515"/>
      <c r="G24" s="515"/>
      <c r="H24" s="515"/>
      <c r="I24" s="516"/>
      <c r="J24" s="82" t="s">
        <v>212</v>
      </c>
      <c r="K24" s="83"/>
      <c r="L24" s="84"/>
      <c r="M24" s="84"/>
      <c r="N24" s="84"/>
      <c r="O24" s="85" t="s">
        <v>213</v>
      </c>
    </row>
    <row r="25" spans="1:15" ht="15" customHeight="1" thickTop="1" x14ac:dyDescent="0.25">
      <c r="A25" s="51" t="s">
        <v>199</v>
      </c>
      <c r="B25" s="486" t="s">
        <v>229</v>
      </c>
      <c r="C25" s="52" t="s">
        <v>200</v>
      </c>
      <c r="D25" s="488" t="s">
        <v>216</v>
      </c>
      <c r="E25" s="488"/>
      <c r="F25" s="489" t="s">
        <v>0</v>
      </c>
      <c r="G25" s="495" t="s">
        <v>203</v>
      </c>
      <c r="H25" s="495"/>
      <c r="I25" s="53">
        <v>2</v>
      </c>
      <c r="J25" s="492" t="s">
        <v>235</v>
      </c>
      <c r="K25" s="493"/>
      <c r="L25" s="493"/>
      <c r="M25" s="493"/>
      <c r="N25" s="493"/>
      <c r="O25" s="494"/>
    </row>
    <row r="26" spans="1:15" ht="15" customHeight="1" thickBot="1" x14ac:dyDescent="0.3">
      <c r="A26" s="54">
        <v>1138</v>
      </c>
      <c r="B26" s="487"/>
      <c r="C26" s="55" t="s">
        <v>202</v>
      </c>
      <c r="D26" s="56" t="s">
        <v>230</v>
      </c>
      <c r="E26" s="56" t="s">
        <v>231</v>
      </c>
      <c r="F26" s="490"/>
      <c r="G26" s="495" t="s">
        <v>234</v>
      </c>
      <c r="H26" s="495"/>
      <c r="I26" s="57">
        <v>2</v>
      </c>
      <c r="J26" s="58"/>
      <c r="K26" s="59"/>
      <c r="L26" s="60"/>
      <c r="M26" s="60"/>
      <c r="N26" s="61"/>
      <c r="O26" s="62"/>
    </row>
    <row r="27" spans="1:15" ht="15" customHeight="1" thickTop="1" x14ac:dyDescent="0.25">
      <c r="A27" s="63" t="s">
        <v>0</v>
      </c>
      <c r="B27" s="487"/>
      <c r="C27" s="55" t="s">
        <v>1</v>
      </c>
      <c r="D27" s="64" t="s">
        <v>232</v>
      </c>
      <c r="E27" s="64" t="s">
        <v>233</v>
      </c>
      <c r="F27" s="496" t="s">
        <v>0</v>
      </c>
      <c r="G27" s="495" t="s">
        <v>214</v>
      </c>
      <c r="H27" s="495"/>
      <c r="I27" s="57">
        <v>4</v>
      </c>
      <c r="J27" s="65"/>
      <c r="K27" s="65"/>
      <c r="L27" s="498" t="s">
        <v>0</v>
      </c>
      <c r="M27" s="499"/>
      <c r="N27" s="500"/>
      <c r="O27" s="503" t="s">
        <v>204</v>
      </c>
    </row>
    <row r="28" spans="1:15" ht="16.149999999999999" customHeight="1" thickBot="1" x14ac:dyDescent="0.3">
      <c r="A28" s="66">
        <v>4</v>
      </c>
      <c r="B28" s="487"/>
      <c r="C28" s="67" t="s">
        <v>192</v>
      </c>
      <c r="D28" s="68" t="s">
        <v>0</v>
      </c>
      <c r="E28" s="69" t="s">
        <v>0</v>
      </c>
      <c r="F28" s="497"/>
      <c r="G28" s="505" t="s">
        <v>0</v>
      </c>
      <c r="H28" s="505"/>
      <c r="I28" s="70"/>
      <c r="J28" s="71"/>
      <c r="K28" s="71"/>
      <c r="L28" s="501"/>
      <c r="M28" s="501"/>
      <c r="N28" s="502"/>
      <c r="O28" s="504"/>
    </row>
    <row r="29" spans="1:15" ht="15.75" thickTop="1" x14ac:dyDescent="0.25">
      <c r="A29" s="72" t="s">
        <v>205</v>
      </c>
      <c r="B29" s="73" t="s">
        <v>206</v>
      </c>
      <c r="C29" s="74" t="s">
        <v>207</v>
      </c>
      <c r="D29" s="75" t="s">
        <v>206</v>
      </c>
      <c r="E29" s="511" t="s">
        <v>0</v>
      </c>
      <c r="F29" s="512"/>
      <c r="G29" s="512"/>
      <c r="H29" s="512"/>
      <c r="I29" s="513"/>
      <c r="J29" s="76" t="s">
        <v>0</v>
      </c>
      <c r="K29" s="59"/>
      <c r="L29" s="60"/>
      <c r="M29" s="60"/>
      <c r="N29" s="61"/>
      <c r="O29" s="77" t="s">
        <v>209</v>
      </c>
    </row>
    <row r="30" spans="1:15" ht="15.75" thickBot="1" x14ac:dyDescent="0.3">
      <c r="A30" s="93" t="s">
        <v>210</v>
      </c>
      <c r="B30" s="94" t="s">
        <v>206</v>
      </c>
      <c r="C30" s="95" t="s">
        <v>211</v>
      </c>
      <c r="D30" s="96" t="s">
        <v>206</v>
      </c>
      <c r="E30" s="514"/>
      <c r="F30" s="515"/>
      <c r="G30" s="515"/>
      <c r="H30" s="515"/>
      <c r="I30" s="516"/>
      <c r="J30" s="82" t="s">
        <v>212</v>
      </c>
      <c r="K30" s="83"/>
      <c r="L30" s="84"/>
      <c r="M30" s="84"/>
      <c r="N30" s="84"/>
      <c r="O30" s="85" t="s">
        <v>213</v>
      </c>
    </row>
    <row r="31" spans="1:15" ht="17.25" thickTop="1" thickBot="1" x14ac:dyDescent="0.3">
      <c r="A31" s="97"/>
      <c r="B31" s="98"/>
      <c r="C31" s="99"/>
      <c r="D31" s="100"/>
      <c r="E31" s="101" t="s">
        <v>10</v>
      </c>
      <c r="F31" s="102"/>
      <c r="G31" s="102"/>
      <c r="H31" s="102"/>
      <c r="I31" s="102"/>
      <c r="J31" s="103"/>
      <c r="K31" s="104"/>
      <c r="L31" s="104"/>
      <c r="M31" s="104"/>
      <c r="N31" s="104"/>
      <c r="O31" s="105"/>
    </row>
    <row r="32" spans="1:15" ht="15.75" thickTop="1" x14ac:dyDescent="0.25"/>
  </sheetData>
  <sortState ref="A40:L45">
    <sortCondition ref="J40:J45"/>
  </sortState>
  <mergeCells count="63">
    <mergeCell ref="E29:I30"/>
    <mergeCell ref="B19:B22"/>
    <mergeCell ref="D19:E19"/>
    <mergeCell ref="F19:F20"/>
    <mergeCell ref="G19:H19"/>
    <mergeCell ref="E23:I24"/>
    <mergeCell ref="B25:B28"/>
    <mergeCell ref="D25:E25"/>
    <mergeCell ref="F25:F26"/>
    <mergeCell ref="G25:H25"/>
    <mergeCell ref="G26:H26"/>
    <mergeCell ref="F27:F28"/>
    <mergeCell ref="G27:H27"/>
    <mergeCell ref="L27:N28"/>
    <mergeCell ref="O27:O28"/>
    <mergeCell ref="G28:H28"/>
    <mergeCell ref="J25:O25"/>
    <mergeCell ref="E17:I18"/>
    <mergeCell ref="J19:O19"/>
    <mergeCell ref="G20:H20"/>
    <mergeCell ref="F21:F22"/>
    <mergeCell ref="G21:H21"/>
    <mergeCell ref="L21:N22"/>
    <mergeCell ref="O21:O22"/>
    <mergeCell ref="G22:H22"/>
    <mergeCell ref="E11:I12"/>
    <mergeCell ref="F15:F16"/>
    <mergeCell ref="G15:H15"/>
    <mergeCell ref="L15:N16"/>
    <mergeCell ref="O15:O16"/>
    <mergeCell ref="G16:H16"/>
    <mergeCell ref="B13:B16"/>
    <mergeCell ref="D13:E13"/>
    <mergeCell ref="F13:F14"/>
    <mergeCell ref="G13:H13"/>
    <mergeCell ref="J13:O13"/>
    <mergeCell ref="G14:H14"/>
    <mergeCell ref="G6:I6"/>
    <mergeCell ref="K6:O6"/>
    <mergeCell ref="B7:B10"/>
    <mergeCell ref="D7:E7"/>
    <mergeCell ref="F7:F8"/>
    <mergeCell ref="G7:H7"/>
    <mergeCell ref="J7:O7"/>
    <mergeCell ref="G8:H8"/>
    <mergeCell ref="F9:F10"/>
    <mergeCell ref="G9:H9"/>
    <mergeCell ref="L9:N10"/>
    <mergeCell ref="O9:O10"/>
    <mergeCell ref="G10:H10"/>
    <mergeCell ref="A4:D4"/>
    <mergeCell ref="E4:J4"/>
    <mergeCell ref="A5:D5"/>
    <mergeCell ref="E5:F5"/>
    <mergeCell ref="G5:H5"/>
    <mergeCell ref="I5:K5"/>
    <mergeCell ref="A1:D1"/>
    <mergeCell ref="E1:J1"/>
    <mergeCell ref="A2:D2"/>
    <mergeCell ref="E2:J2"/>
    <mergeCell ref="K2:O3"/>
    <mergeCell ref="A3:D3"/>
    <mergeCell ref="E3:J3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RUN SHEET</vt:lpstr>
      <vt:lpstr>FOLLOW UP SUMMARY LIST</vt:lpstr>
      <vt:lpstr>BRIDGES</vt:lpstr>
      <vt:lpstr>'RUN SHEET'!Print_Titles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Frank Larkin</cp:lastModifiedBy>
  <cp:lastPrinted>2018-01-18T15:46:30Z</cp:lastPrinted>
  <dcterms:created xsi:type="dcterms:W3CDTF">2013-09-03T22:11:00Z</dcterms:created>
  <dcterms:modified xsi:type="dcterms:W3CDTF">2018-10-20T14:27:13Z</dcterms:modified>
</cp:coreProperties>
</file>