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9140" windowHeight="6120"/>
  </bookViews>
  <sheets>
    <sheet name="RUN SHEET" sheetId="2" r:id="rId1"/>
    <sheet name="FOLLOW UP SUMMARY LIST" sheetId="5" r:id="rId2"/>
    <sheet name="BRIDGES" sheetId="6" r:id="rId3"/>
  </sheets>
  <definedNames>
    <definedName name="_xlnm.Print_Area" localSheetId="0">'RUN SHEET'!$A$6:$T$196</definedName>
    <definedName name="_xlnm.Print_Titles" localSheetId="0">'RUN SHEET'!$5:$6</definedName>
  </definedNames>
  <calcPr calcId="145621" concurrentCalc="0"/>
</workbook>
</file>

<file path=xl/calcChain.xml><?xml version="1.0" encoding="utf-8"?>
<calcChain xmlns="http://schemas.openxmlformats.org/spreadsheetml/2006/main">
  <c r="P2" i="2" l="1"/>
  <c r="P88" i="2"/>
  <c r="N17" i="2"/>
  <c r="AG14" i="2"/>
  <c r="AE14" i="2"/>
  <c r="AI14" i="2"/>
  <c r="AK15" i="2"/>
  <c r="AG15" i="2"/>
  <c r="AE15" i="2"/>
  <c r="AI15" i="2"/>
  <c r="AK14" i="2"/>
  <c r="AU14" i="2"/>
  <c r="L17" i="2"/>
  <c r="P17" i="2"/>
  <c r="K17" i="2"/>
  <c r="A17" i="2"/>
  <c r="AS16" i="2"/>
  <c r="J15" i="2"/>
  <c r="I15" i="2"/>
  <c r="H15" i="2"/>
  <c r="G15" i="2"/>
  <c r="F15" i="2"/>
  <c r="E15" i="2"/>
  <c r="AO14" i="2"/>
  <c r="AQ14" i="2"/>
  <c r="AQ15" i="2"/>
  <c r="AO15" i="2"/>
  <c r="AS14" i="2"/>
  <c r="AS15" i="2"/>
  <c r="AM15" i="2"/>
  <c r="AM14" i="2"/>
  <c r="N14" i="2"/>
  <c r="N12" i="2"/>
  <c r="J10" i="2"/>
  <c r="I10" i="2"/>
  <c r="H10" i="2"/>
  <c r="G10" i="2"/>
  <c r="F10" i="2"/>
  <c r="E10" i="2"/>
  <c r="P22" i="2"/>
  <c r="N22" i="2"/>
  <c r="L22" i="2"/>
  <c r="K22" i="2"/>
  <c r="A22" i="2"/>
  <c r="AE19" i="2"/>
  <c r="AG19" i="2"/>
  <c r="AE20" i="2"/>
  <c r="AG20" i="2"/>
  <c r="AS21" i="2"/>
  <c r="J20" i="2"/>
  <c r="J21" i="2"/>
  <c r="I20" i="2"/>
  <c r="I21" i="2"/>
  <c r="H20" i="2"/>
  <c r="H21" i="2"/>
  <c r="G20" i="2"/>
  <c r="G21" i="2"/>
  <c r="F20" i="2"/>
  <c r="F21" i="2"/>
  <c r="E20" i="2"/>
  <c r="E21" i="2"/>
  <c r="AO19" i="2"/>
  <c r="AQ19" i="2"/>
  <c r="AQ20" i="2"/>
  <c r="AO20" i="2"/>
  <c r="AS19" i="2"/>
  <c r="AS20" i="2"/>
  <c r="AI19" i="2"/>
  <c r="AK20" i="2"/>
  <c r="AM20" i="2"/>
  <c r="AI20" i="2"/>
  <c r="AK19" i="2"/>
  <c r="AU19" i="2"/>
  <c r="AM19" i="2"/>
  <c r="N19" i="2"/>
  <c r="P12" i="2"/>
  <c r="L12" i="2"/>
  <c r="K12" i="2"/>
  <c r="A12" i="2"/>
  <c r="AE9" i="2"/>
  <c r="AG9" i="2"/>
  <c r="AE10" i="2"/>
  <c r="AG10" i="2"/>
  <c r="AS11" i="2"/>
  <c r="AO9" i="2"/>
  <c r="AQ9" i="2"/>
  <c r="AQ10" i="2"/>
  <c r="AO10" i="2"/>
  <c r="AS9" i="2"/>
  <c r="AS10" i="2"/>
  <c r="AI9" i="2"/>
  <c r="AK10" i="2"/>
  <c r="AM10" i="2"/>
  <c r="AI10" i="2"/>
  <c r="AK9" i="2"/>
  <c r="AU9" i="2"/>
  <c r="AM9" i="2"/>
  <c r="N9" i="2"/>
  <c r="N189" i="2"/>
  <c r="N184" i="2"/>
  <c r="N179" i="2"/>
  <c r="N174" i="2"/>
  <c r="N167" i="2"/>
  <c r="N162" i="2"/>
  <c r="N157" i="2"/>
  <c r="N140" i="2"/>
  <c r="N130" i="2"/>
  <c r="N120" i="2"/>
  <c r="N108" i="2"/>
  <c r="N103" i="2"/>
  <c r="N54" i="2"/>
  <c r="N49" i="2"/>
  <c r="N39" i="2"/>
  <c r="P169" i="2"/>
  <c r="P142" i="2"/>
  <c r="P115" i="2"/>
  <c r="P61" i="2"/>
  <c r="P34" i="2"/>
  <c r="P7" i="2"/>
  <c r="AG110" i="2"/>
  <c r="AE110" i="2"/>
  <c r="AI110" i="2"/>
  <c r="AK111" i="2"/>
  <c r="AE111" i="2"/>
  <c r="AG111" i="2"/>
  <c r="AI111" i="2"/>
  <c r="AK110" i="2"/>
  <c r="AM110" i="2"/>
  <c r="L113" i="2"/>
  <c r="P113" i="2"/>
  <c r="N113" i="2"/>
  <c r="K113" i="2"/>
  <c r="A113" i="2"/>
  <c r="J111" i="2"/>
  <c r="I111" i="2"/>
  <c r="H111" i="2"/>
  <c r="G111" i="2"/>
  <c r="F111" i="2"/>
  <c r="E111" i="2"/>
  <c r="AO110" i="2"/>
  <c r="AO111" i="2"/>
  <c r="N110" i="2"/>
  <c r="N100" i="2"/>
  <c r="AG117" i="2"/>
  <c r="AE117" i="2"/>
  <c r="AE118" i="2"/>
  <c r="AG118" i="2"/>
  <c r="AQ118" i="2"/>
  <c r="L120" i="2"/>
  <c r="P120" i="2"/>
  <c r="K120" i="2"/>
  <c r="A120" i="2"/>
  <c r="J118" i="2"/>
  <c r="I118" i="2"/>
  <c r="H118" i="2"/>
  <c r="G118" i="2"/>
  <c r="F118" i="2"/>
  <c r="E118" i="2"/>
  <c r="AO117" i="2"/>
  <c r="AO118" i="2"/>
  <c r="N117" i="2"/>
  <c r="N68" i="2"/>
  <c r="AB196" i="2"/>
  <c r="AB1" i="2"/>
  <c r="M3" i="2"/>
  <c r="N3" i="2"/>
  <c r="AA196" i="2"/>
  <c r="AA1" i="2"/>
  <c r="K3" i="2"/>
  <c r="L3" i="2"/>
  <c r="Z196" i="2"/>
  <c r="S196" i="2"/>
  <c r="Q196" i="2"/>
  <c r="N1" i="2"/>
  <c r="O196" i="2"/>
  <c r="L1" i="2"/>
  <c r="M196" i="2"/>
  <c r="K196" i="2"/>
  <c r="P194" i="2"/>
  <c r="N194" i="2"/>
  <c r="L194" i="2"/>
  <c r="K194" i="2"/>
  <c r="A194" i="2"/>
  <c r="AE191" i="2"/>
  <c r="AG191" i="2"/>
  <c r="AE192" i="2"/>
  <c r="AG192" i="2"/>
  <c r="AS193" i="2"/>
  <c r="AO191" i="2"/>
  <c r="AQ191" i="2"/>
  <c r="AQ192" i="2"/>
  <c r="AO192" i="2"/>
  <c r="AS191" i="2"/>
  <c r="AS192" i="2"/>
  <c r="AI191" i="2"/>
  <c r="AK192" i="2"/>
  <c r="AM192" i="2"/>
  <c r="AI192" i="2"/>
  <c r="AK191" i="2"/>
  <c r="AU191" i="2"/>
  <c r="AM191" i="2"/>
  <c r="N191" i="2"/>
  <c r="AG186" i="2"/>
  <c r="AE186" i="2"/>
  <c r="AI186" i="2"/>
  <c r="AK187" i="2"/>
  <c r="AG187" i="2"/>
  <c r="AE187" i="2"/>
  <c r="AI187" i="2"/>
  <c r="L189" i="2"/>
  <c r="P189" i="2"/>
  <c r="K189" i="2"/>
  <c r="A189" i="2"/>
  <c r="AO186" i="2"/>
  <c r="AQ187" i="2"/>
  <c r="AO187" i="2"/>
  <c r="N186" i="2"/>
  <c r="AG181" i="2"/>
  <c r="AE181" i="2"/>
  <c r="AI181" i="2"/>
  <c r="AK182" i="2"/>
  <c r="AG182" i="2"/>
  <c r="AE182" i="2"/>
  <c r="AI182" i="2"/>
  <c r="L184" i="2"/>
  <c r="P184" i="2"/>
  <c r="K184" i="2"/>
  <c r="A184" i="2"/>
  <c r="J182" i="2"/>
  <c r="J183" i="2"/>
  <c r="I182" i="2"/>
  <c r="I183" i="2"/>
  <c r="H182" i="2"/>
  <c r="H183" i="2"/>
  <c r="G182" i="2"/>
  <c r="G183" i="2"/>
  <c r="F182" i="2"/>
  <c r="F183" i="2"/>
  <c r="E182" i="2"/>
  <c r="E183" i="2"/>
  <c r="AO181" i="2"/>
  <c r="AO182" i="2"/>
  <c r="N181" i="2"/>
  <c r="AG176" i="2"/>
  <c r="AQ176" i="2"/>
  <c r="AG177" i="2"/>
  <c r="AE177" i="2"/>
  <c r="AI177" i="2"/>
  <c r="L179" i="2"/>
  <c r="P179" i="2"/>
  <c r="K179" i="2"/>
  <c r="A179" i="2"/>
  <c r="AE176" i="2"/>
  <c r="AO176" i="2"/>
  <c r="AO177" i="2"/>
  <c r="N176" i="2"/>
  <c r="AG171" i="2"/>
  <c r="AE171" i="2"/>
  <c r="AI171" i="2"/>
  <c r="AK172" i="2"/>
  <c r="AG172" i="2"/>
  <c r="AE172" i="2"/>
  <c r="AI172" i="2"/>
  <c r="AK171" i="2"/>
  <c r="AM171" i="2"/>
  <c r="L174" i="2"/>
  <c r="P174" i="2"/>
  <c r="K174" i="2"/>
  <c r="A174" i="2"/>
  <c r="AO171" i="2"/>
  <c r="AQ171" i="2"/>
  <c r="AO172" i="2"/>
  <c r="N171" i="2"/>
  <c r="AG164" i="2"/>
  <c r="AE164" i="2"/>
  <c r="AI164" i="2"/>
  <c r="AK165" i="2"/>
  <c r="AG165" i="2"/>
  <c r="AQ165" i="2"/>
  <c r="AE165" i="2"/>
  <c r="AI165" i="2"/>
  <c r="L167" i="2"/>
  <c r="P167" i="2"/>
  <c r="K167" i="2"/>
  <c r="A167" i="2"/>
  <c r="AO164" i="2"/>
  <c r="AO165" i="2"/>
  <c r="N164" i="2"/>
  <c r="AG159" i="2"/>
  <c r="AQ159" i="2"/>
  <c r="AG160" i="2"/>
  <c r="AE160" i="2"/>
  <c r="AI160" i="2"/>
  <c r="L162" i="2"/>
  <c r="P162" i="2"/>
  <c r="K162" i="2"/>
  <c r="A162" i="2"/>
  <c r="AE159" i="2"/>
  <c r="AO159" i="2"/>
  <c r="AO160" i="2"/>
  <c r="N159" i="2"/>
  <c r="AE56" i="2"/>
  <c r="AG56" i="2"/>
  <c r="AI56" i="2"/>
  <c r="AK57" i="2"/>
  <c r="AE57" i="2"/>
  <c r="AG57" i="2"/>
  <c r="AI57" i="2"/>
  <c r="AO56" i="2"/>
  <c r="AQ56" i="2"/>
  <c r="AO57" i="2"/>
  <c r="AE154" i="2"/>
  <c r="AG154" i="2"/>
  <c r="AQ154" i="2"/>
  <c r="AE155" i="2"/>
  <c r="AG155" i="2"/>
  <c r="AQ155" i="2"/>
  <c r="AO154" i="2"/>
  <c r="AO155" i="2"/>
  <c r="AE149" i="2"/>
  <c r="AG149" i="2"/>
  <c r="AI149" i="2"/>
  <c r="AK150" i="2"/>
  <c r="AE150" i="2"/>
  <c r="AG150" i="2"/>
  <c r="AQ150" i="2"/>
  <c r="AO149" i="2"/>
  <c r="AO150" i="2"/>
  <c r="AE144" i="2"/>
  <c r="AG144" i="2"/>
  <c r="AQ144" i="2"/>
  <c r="AE145" i="2"/>
  <c r="AG145" i="2"/>
  <c r="AQ145" i="2"/>
  <c r="AO144" i="2"/>
  <c r="AO145" i="2"/>
  <c r="AE137" i="2"/>
  <c r="AG137" i="2"/>
  <c r="AE138" i="2"/>
  <c r="AG138" i="2"/>
  <c r="AI138" i="2"/>
  <c r="AO137" i="2"/>
  <c r="AO138" i="2"/>
  <c r="AE132" i="2"/>
  <c r="AG132" i="2"/>
  <c r="AQ132" i="2"/>
  <c r="AE133" i="2"/>
  <c r="AG133" i="2"/>
  <c r="AI133" i="2"/>
  <c r="AO132" i="2"/>
  <c r="AO133" i="2"/>
  <c r="AI132" i="2"/>
  <c r="AK133" i="2"/>
  <c r="AE127" i="2"/>
  <c r="AG127" i="2"/>
  <c r="AE128" i="2"/>
  <c r="AG128" i="2"/>
  <c r="AI128" i="2"/>
  <c r="AO127" i="2"/>
  <c r="AO128" i="2"/>
  <c r="AE122" i="2"/>
  <c r="AG122" i="2"/>
  <c r="AQ122" i="2"/>
  <c r="AE123" i="2"/>
  <c r="AG123" i="2"/>
  <c r="AQ123" i="2"/>
  <c r="AO122" i="2"/>
  <c r="AO123" i="2"/>
  <c r="AE105" i="2"/>
  <c r="AG105" i="2"/>
  <c r="AI105" i="2"/>
  <c r="AK106" i="2"/>
  <c r="AE106" i="2"/>
  <c r="AG106" i="2"/>
  <c r="AI106" i="2"/>
  <c r="AO105" i="2"/>
  <c r="AO106" i="2"/>
  <c r="AE100" i="2"/>
  <c r="AG100" i="2"/>
  <c r="AQ100" i="2"/>
  <c r="AE101" i="2"/>
  <c r="AG101" i="2"/>
  <c r="AQ101" i="2"/>
  <c r="AO100" i="2"/>
  <c r="AO101" i="2"/>
  <c r="AE95" i="2"/>
  <c r="AG95" i="2"/>
  <c r="AI95" i="2"/>
  <c r="AK96" i="2"/>
  <c r="AE96" i="2"/>
  <c r="AG96" i="2"/>
  <c r="AI96" i="2"/>
  <c r="AO95" i="2"/>
  <c r="AO96" i="2"/>
  <c r="AE90" i="2"/>
  <c r="AG90" i="2"/>
  <c r="AQ90" i="2"/>
  <c r="AE91" i="2"/>
  <c r="AG91" i="2"/>
  <c r="AQ91" i="2"/>
  <c r="AO90" i="2"/>
  <c r="AO91" i="2"/>
  <c r="AE83" i="2"/>
  <c r="AG83" i="2"/>
  <c r="AE84" i="2"/>
  <c r="AG84" i="2"/>
  <c r="AQ84" i="2"/>
  <c r="AO83" i="2"/>
  <c r="AO84" i="2"/>
  <c r="AE78" i="2"/>
  <c r="AG78" i="2"/>
  <c r="AQ78" i="2"/>
  <c r="AE79" i="2"/>
  <c r="AG79" i="2"/>
  <c r="AQ79" i="2"/>
  <c r="AO78" i="2"/>
  <c r="AO79" i="2"/>
  <c r="AE73" i="2"/>
  <c r="AG73" i="2"/>
  <c r="AE74" i="2"/>
  <c r="AG74" i="2"/>
  <c r="AI74" i="2"/>
  <c r="AO73" i="2"/>
  <c r="AO74" i="2"/>
  <c r="AE68" i="2"/>
  <c r="AG68" i="2"/>
  <c r="AQ68" i="2"/>
  <c r="AE69" i="2"/>
  <c r="AG69" i="2"/>
  <c r="AQ69" i="2"/>
  <c r="AO68" i="2"/>
  <c r="AO69" i="2"/>
  <c r="AE63" i="2"/>
  <c r="AG63" i="2"/>
  <c r="AE64" i="2"/>
  <c r="AG64" i="2"/>
  <c r="AI64" i="2"/>
  <c r="AO63" i="2"/>
  <c r="AO64" i="2"/>
  <c r="AE51" i="2"/>
  <c r="AG51" i="2"/>
  <c r="AQ51" i="2"/>
  <c r="AE52" i="2"/>
  <c r="AG52" i="2"/>
  <c r="AQ52" i="2"/>
  <c r="AO51" i="2"/>
  <c r="AO52" i="2"/>
  <c r="AI52" i="2"/>
  <c r="AE46" i="2"/>
  <c r="AG46" i="2"/>
  <c r="AI46" i="2"/>
  <c r="AK47" i="2"/>
  <c r="AE47" i="2"/>
  <c r="AG47" i="2"/>
  <c r="AI47" i="2"/>
  <c r="AO46" i="2"/>
  <c r="AQ46" i="2"/>
  <c r="AO47" i="2"/>
  <c r="AE41" i="2"/>
  <c r="AG41" i="2"/>
  <c r="AQ41" i="2"/>
  <c r="AE42" i="2"/>
  <c r="AG42" i="2"/>
  <c r="AQ42" i="2"/>
  <c r="AO41" i="2"/>
  <c r="AO42" i="2"/>
  <c r="AE36" i="2"/>
  <c r="AG36" i="2"/>
  <c r="AI36" i="2"/>
  <c r="AK37" i="2"/>
  <c r="AE37" i="2"/>
  <c r="AG37" i="2"/>
  <c r="AI37" i="2"/>
  <c r="AO36" i="2"/>
  <c r="AQ36" i="2"/>
  <c r="AO37" i="2"/>
  <c r="J30" i="2"/>
  <c r="I30" i="2"/>
  <c r="H30" i="2"/>
  <c r="G30" i="2"/>
  <c r="F30" i="2"/>
  <c r="E30" i="2"/>
  <c r="J25" i="2"/>
  <c r="I25" i="2"/>
  <c r="H25" i="2"/>
  <c r="G25" i="2"/>
  <c r="F25" i="2"/>
  <c r="E25" i="2"/>
  <c r="L157" i="2"/>
  <c r="P157" i="2"/>
  <c r="L152" i="2"/>
  <c r="P152" i="2"/>
  <c r="L147" i="2"/>
  <c r="P147" i="2"/>
  <c r="L140" i="2"/>
  <c r="P140" i="2"/>
  <c r="L135" i="2"/>
  <c r="P135" i="2"/>
  <c r="L130" i="2"/>
  <c r="P130" i="2"/>
  <c r="L125" i="2"/>
  <c r="P125" i="2"/>
  <c r="L108" i="2"/>
  <c r="P108" i="2"/>
  <c r="L103" i="2"/>
  <c r="P103" i="2"/>
  <c r="L98" i="2"/>
  <c r="P98" i="2"/>
  <c r="L93" i="2"/>
  <c r="P93" i="2"/>
  <c r="L86" i="2"/>
  <c r="P86" i="2"/>
  <c r="L81" i="2"/>
  <c r="P81" i="2"/>
  <c r="L76" i="2"/>
  <c r="P76" i="2"/>
  <c r="L71" i="2"/>
  <c r="P71" i="2"/>
  <c r="L66" i="2"/>
  <c r="P66" i="2"/>
  <c r="L59" i="2"/>
  <c r="P59" i="2"/>
  <c r="L54" i="2"/>
  <c r="P54" i="2"/>
  <c r="L49" i="2"/>
  <c r="P49" i="2"/>
  <c r="L44" i="2"/>
  <c r="P44" i="2"/>
  <c r="L39" i="2"/>
  <c r="P39" i="2"/>
  <c r="AG29" i="2"/>
  <c r="AE29" i="2"/>
  <c r="AG30" i="2"/>
  <c r="AE30" i="2"/>
  <c r="AI30" i="2"/>
  <c r="L32" i="2"/>
  <c r="P32" i="2"/>
  <c r="AG24" i="2"/>
  <c r="AE24" i="2"/>
  <c r="AG25" i="2"/>
  <c r="AQ25" i="2"/>
  <c r="AE25" i="2"/>
  <c r="L27" i="2"/>
  <c r="P27" i="2"/>
  <c r="AO29" i="2"/>
  <c r="AO30" i="2"/>
  <c r="AO24" i="2"/>
  <c r="AO25" i="2"/>
  <c r="A152" i="2"/>
  <c r="A147" i="2"/>
  <c r="A140" i="2"/>
  <c r="A135" i="2"/>
  <c r="A130" i="2"/>
  <c r="A125" i="2"/>
  <c r="A108" i="2"/>
  <c r="A103" i="2"/>
  <c r="A98" i="2"/>
  <c r="A93" i="2"/>
  <c r="A86" i="2"/>
  <c r="A71" i="2"/>
  <c r="A39" i="2"/>
  <c r="A32" i="2"/>
  <c r="N83" i="2"/>
  <c r="J128" i="2"/>
  <c r="G128" i="2"/>
  <c r="Z1" i="2"/>
  <c r="O1" i="2"/>
  <c r="J1" i="2"/>
  <c r="B1" i="2"/>
  <c r="K157" i="2"/>
  <c r="A157" i="2"/>
  <c r="N147" i="2"/>
  <c r="K147" i="2"/>
  <c r="K140" i="2"/>
  <c r="N135" i="2"/>
  <c r="K135" i="2"/>
  <c r="N132" i="2"/>
  <c r="J155" i="2"/>
  <c r="J156" i="2"/>
  <c r="I155" i="2"/>
  <c r="I156" i="2"/>
  <c r="H155" i="2"/>
  <c r="H156" i="2"/>
  <c r="G155" i="2"/>
  <c r="G156" i="2"/>
  <c r="F155" i="2"/>
  <c r="F156" i="2"/>
  <c r="E155" i="2"/>
  <c r="E156" i="2"/>
  <c r="N154" i="2"/>
  <c r="N152" i="2"/>
  <c r="K152" i="2"/>
  <c r="N149" i="2"/>
  <c r="N144" i="2"/>
  <c r="N137" i="2"/>
  <c r="K130" i="2"/>
  <c r="I128" i="2"/>
  <c r="H128" i="2"/>
  <c r="F128" i="2"/>
  <c r="E128" i="2"/>
  <c r="N127" i="2"/>
  <c r="N125" i="2"/>
  <c r="K125" i="2"/>
  <c r="J123" i="2"/>
  <c r="I123" i="2"/>
  <c r="H123" i="2"/>
  <c r="G123" i="2"/>
  <c r="F123" i="2"/>
  <c r="E123" i="2"/>
  <c r="N122" i="2"/>
  <c r="K108" i="2"/>
  <c r="J106" i="2"/>
  <c r="I106" i="2"/>
  <c r="H106" i="2"/>
  <c r="G106" i="2"/>
  <c r="F106" i="2"/>
  <c r="E106" i="2"/>
  <c r="N105" i="2"/>
  <c r="K103" i="2"/>
  <c r="J101" i="2"/>
  <c r="I101" i="2"/>
  <c r="H101" i="2"/>
  <c r="G101" i="2"/>
  <c r="F101" i="2"/>
  <c r="E101" i="2"/>
  <c r="N98" i="2"/>
  <c r="K98" i="2"/>
  <c r="J96" i="2"/>
  <c r="I96" i="2"/>
  <c r="H96" i="2"/>
  <c r="G96" i="2"/>
  <c r="F96" i="2"/>
  <c r="E96" i="2"/>
  <c r="N95" i="2"/>
  <c r="N93" i="2"/>
  <c r="K93" i="2"/>
  <c r="J91" i="2"/>
  <c r="I91" i="2"/>
  <c r="H91" i="2"/>
  <c r="G91" i="2"/>
  <c r="F91" i="2"/>
  <c r="E91" i="2"/>
  <c r="N90" i="2"/>
  <c r="N86" i="2"/>
  <c r="K86" i="2"/>
  <c r="J84" i="2"/>
  <c r="I84" i="2"/>
  <c r="H84" i="2"/>
  <c r="G84" i="2"/>
  <c r="F84" i="2"/>
  <c r="E84" i="2"/>
  <c r="N81" i="2"/>
  <c r="K81" i="2"/>
  <c r="A81" i="2"/>
  <c r="J79" i="2"/>
  <c r="I79" i="2"/>
  <c r="H79" i="2"/>
  <c r="G79" i="2"/>
  <c r="F79" i="2"/>
  <c r="E79" i="2"/>
  <c r="N78" i="2"/>
  <c r="N76" i="2"/>
  <c r="K76" i="2"/>
  <c r="A76" i="2"/>
  <c r="N73" i="2"/>
  <c r="N71" i="2"/>
  <c r="K71" i="2"/>
  <c r="J69" i="2"/>
  <c r="I69" i="2"/>
  <c r="H69" i="2"/>
  <c r="G69" i="2"/>
  <c r="F69" i="2"/>
  <c r="E69" i="2"/>
  <c r="N66" i="2"/>
  <c r="K66" i="2"/>
  <c r="A66" i="2"/>
  <c r="J64" i="2"/>
  <c r="I64" i="2"/>
  <c r="H64" i="2"/>
  <c r="G64" i="2"/>
  <c r="F64" i="2"/>
  <c r="E64" i="2"/>
  <c r="N63" i="2"/>
  <c r="N59" i="2"/>
  <c r="K59" i="2"/>
  <c r="A59" i="2"/>
  <c r="J57" i="2"/>
  <c r="I57" i="2"/>
  <c r="H57" i="2"/>
  <c r="G57" i="2"/>
  <c r="F57" i="2"/>
  <c r="E57" i="2"/>
  <c r="N56" i="2"/>
  <c r="K54" i="2"/>
  <c r="A54" i="2"/>
  <c r="J52" i="2"/>
  <c r="I52" i="2"/>
  <c r="H52" i="2"/>
  <c r="G52" i="2"/>
  <c r="F52" i="2"/>
  <c r="E52" i="2"/>
  <c r="N51" i="2"/>
  <c r="K49" i="2"/>
  <c r="A49" i="2"/>
  <c r="J47" i="2"/>
  <c r="I47" i="2"/>
  <c r="H47" i="2"/>
  <c r="G47" i="2"/>
  <c r="F47" i="2"/>
  <c r="E47" i="2"/>
  <c r="N46" i="2"/>
  <c r="N44" i="2"/>
  <c r="K44" i="2"/>
  <c r="A44" i="2"/>
  <c r="J42" i="2"/>
  <c r="I42" i="2"/>
  <c r="H42" i="2"/>
  <c r="G42" i="2"/>
  <c r="F42" i="2"/>
  <c r="E42" i="2"/>
  <c r="N41" i="2"/>
  <c r="K39" i="2"/>
  <c r="J37" i="2"/>
  <c r="I37" i="2"/>
  <c r="H37" i="2"/>
  <c r="G37" i="2"/>
  <c r="F37" i="2"/>
  <c r="E37" i="2"/>
  <c r="N36" i="2"/>
  <c r="N32" i="2"/>
  <c r="K32" i="2"/>
  <c r="N29" i="2"/>
  <c r="N27" i="2"/>
  <c r="A27" i="2"/>
  <c r="N24" i="2"/>
  <c r="I3" i="2"/>
  <c r="J3" i="2"/>
  <c r="K27" i="2"/>
  <c r="AM187" i="2"/>
  <c r="AQ186" i="2"/>
  <c r="AS186" i="2"/>
  <c r="AS187" i="2"/>
  <c r="AS188" i="2"/>
  <c r="AK186" i="2"/>
  <c r="AM186" i="2"/>
  <c r="AQ182" i="2"/>
  <c r="AM182" i="2"/>
  <c r="AQ181" i="2"/>
  <c r="AS181" i="2"/>
  <c r="AS182" i="2"/>
  <c r="AS183" i="2"/>
  <c r="AK181" i="2"/>
  <c r="AM181" i="2"/>
  <c r="AQ177" i="2"/>
  <c r="AS176" i="2"/>
  <c r="AS177" i="2"/>
  <c r="AS178" i="2"/>
  <c r="AK176" i="2"/>
  <c r="AM176" i="2"/>
  <c r="AI176" i="2"/>
  <c r="AK177" i="2"/>
  <c r="AQ172" i="2"/>
  <c r="AS173" i="2"/>
  <c r="AS171" i="2"/>
  <c r="AS172" i="2"/>
  <c r="AM172" i="2"/>
  <c r="AU171" i="2"/>
  <c r="AM165" i="2"/>
  <c r="AQ164" i="2"/>
  <c r="AS164" i="2"/>
  <c r="AS165" i="2"/>
  <c r="AS166" i="2"/>
  <c r="AK164" i="2"/>
  <c r="AM164" i="2"/>
  <c r="AQ160" i="2"/>
  <c r="AS159" i="2"/>
  <c r="AS160" i="2"/>
  <c r="AS161" i="2"/>
  <c r="AK159" i="2"/>
  <c r="AM159" i="2"/>
  <c r="AI159" i="2"/>
  <c r="AK160" i="2"/>
  <c r="AS154" i="2"/>
  <c r="AS155" i="2"/>
  <c r="AI155" i="2"/>
  <c r="AI154" i="2"/>
  <c r="AK155" i="2"/>
  <c r="AS156" i="2"/>
  <c r="AK154" i="2"/>
  <c r="AM154" i="2"/>
  <c r="AI150" i="2"/>
  <c r="AM150" i="2"/>
  <c r="AQ149" i="2"/>
  <c r="AS149" i="2"/>
  <c r="AS150" i="2"/>
  <c r="AS151" i="2"/>
  <c r="AK149" i="2"/>
  <c r="AM149" i="2"/>
  <c r="AI145" i="2"/>
  <c r="AK144" i="2"/>
  <c r="AM144" i="2"/>
  <c r="AS144" i="2"/>
  <c r="AS145" i="2"/>
  <c r="AS146" i="2"/>
  <c r="AI144" i="2"/>
  <c r="AK145" i="2"/>
  <c r="AQ138" i="2"/>
  <c r="AS139" i="2"/>
  <c r="AK137" i="2"/>
  <c r="AM137" i="2"/>
  <c r="AI137" i="2"/>
  <c r="AK138" i="2"/>
  <c r="AQ137" i="2"/>
  <c r="AS137" i="2"/>
  <c r="AS138" i="2"/>
  <c r="AS134" i="2"/>
  <c r="AQ133" i="2"/>
  <c r="AS132" i="2"/>
  <c r="AS133" i="2"/>
  <c r="AK132" i="2"/>
  <c r="AM132" i="2"/>
  <c r="AM133" i="2"/>
  <c r="AU132" i="2"/>
  <c r="AQ128" i="2"/>
  <c r="AS129" i="2"/>
  <c r="AK127" i="2"/>
  <c r="AM127" i="2"/>
  <c r="AI127" i="2"/>
  <c r="AK128" i="2"/>
  <c r="AQ127" i="2"/>
  <c r="AS127" i="2"/>
  <c r="AS128" i="2"/>
  <c r="AI123" i="2"/>
  <c r="AK122" i="2"/>
  <c r="AM122" i="2"/>
  <c r="AS122" i="2"/>
  <c r="AS123" i="2"/>
  <c r="AS124" i="2"/>
  <c r="AI122" i="2"/>
  <c r="AK123" i="2"/>
  <c r="AI118" i="2"/>
  <c r="AK117" i="2"/>
  <c r="AM117" i="2"/>
  <c r="AS119" i="2"/>
  <c r="AI117" i="2"/>
  <c r="AK118" i="2"/>
  <c r="AQ117" i="2"/>
  <c r="AS117" i="2"/>
  <c r="AS118" i="2"/>
  <c r="AQ111" i="2"/>
  <c r="AU110" i="2"/>
  <c r="AM111" i="2"/>
  <c r="AQ110" i="2"/>
  <c r="AS112" i="2"/>
  <c r="AQ106" i="2"/>
  <c r="AM106" i="2"/>
  <c r="AS107" i="2"/>
  <c r="AQ105" i="2"/>
  <c r="AK105" i="2"/>
  <c r="AM105" i="2"/>
  <c r="AI101" i="2"/>
  <c r="AK100" i="2"/>
  <c r="AM100" i="2"/>
  <c r="AS100" i="2"/>
  <c r="AS101" i="2"/>
  <c r="AS102" i="2"/>
  <c r="AI100" i="2"/>
  <c r="AK101" i="2"/>
  <c r="AQ96" i="2"/>
  <c r="AM96" i="2"/>
  <c r="AS97" i="2"/>
  <c r="AQ95" i="2"/>
  <c r="AK95" i="2"/>
  <c r="AM95" i="2"/>
  <c r="AI91" i="2"/>
  <c r="AS90" i="2"/>
  <c r="AS91" i="2"/>
  <c r="AI90" i="2"/>
  <c r="AK91" i="2"/>
  <c r="AS92" i="2"/>
  <c r="AK90" i="2"/>
  <c r="AM90" i="2"/>
  <c r="AI84" i="2"/>
  <c r="AK83" i="2"/>
  <c r="AM83" i="2"/>
  <c r="AS85" i="2"/>
  <c r="AI83" i="2"/>
  <c r="AK84" i="2"/>
  <c r="AQ83" i="2"/>
  <c r="AS83" i="2"/>
  <c r="AS84" i="2"/>
  <c r="AS78" i="2"/>
  <c r="AS79" i="2"/>
  <c r="AI79" i="2"/>
  <c r="AS80" i="2"/>
  <c r="AI78" i="2"/>
  <c r="AK79" i="2"/>
  <c r="AK78" i="2"/>
  <c r="AM78" i="2"/>
  <c r="AQ74" i="2"/>
  <c r="AS75" i="2"/>
  <c r="AK73" i="2"/>
  <c r="AM73" i="2"/>
  <c r="AI73" i="2"/>
  <c r="AK74" i="2"/>
  <c r="AQ73" i="2"/>
  <c r="AS73" i="2"/>
  <c r="AS74" i="2"/>
  <c r="AS68" i="2"/>
  <c r="AS69" i="2"/>
  <c r="AI69" i="2"/>
  <c r="AK68" i="2"/>
  <c r="AM68" i="2"/>
  <c r="AS70" i="2"/>
  <c r="AI68" i="2"/>
  <c r="AK69" i="2"/>
  <c r="AQ64" i="2"/>
  <c r="AS65" i="2"/>
  <c r="AK63" i="2"/>
  <c r="AM63" i="2"/>
  <c r="AI63" i="2"/>
  <c r="AK64" i="2"/>
  <c r="AQ63" i="2"/>
  <c r="AS63" i="2"/>
  <c r="AS64" i="2"/>
  <c r="AQ57" i="2"/>
  <c r="AS56" i="2"/>
  <c r="AS57" i="2"/>
  <c r="AS58" i="2"/>
  <c r="AM57" i="2"/>
  <c r="AK56" i="2"/>
  <c r="AM56" i="2"/>
  <c r="AS51" i="2"/>
  <c r="AS52" i="2"/>
  <c r="AS53" i="2"/>
  <c r="AK51" i="2"/>
  <c r="AM51" i="2"/>
  <c r="AI51" i="2"/>
  <c r="AK52" i="2"/>
  <c r="AQ47" i="2"/>
  <c r="AS46" i="2"/>
  <c r="AS47" i="2"/>
  <c r="AS48" i="2"/>
  <c r="AM47" i="2"/>
  <c r="AK46" i="2"/>
  <c r="AM46" i="2"/>
  <c r="AI42" i="2"/>
  <c r="AS41" i="2"/>
  <c r="AS42" i="2"/>
  <c r="AK41" i="2"/>
  <c r="AM41" i="2"/>
  <c r="AI41" i="2"/>
  <c r="AK42" i="2"/>
  <c r="AS43" i="2"/>
  <c r="AQ37" i="2"/>
  <c r="AS36" i="2"/>
  <c r="AS37" i="2"/>
  <c r="AS38" i="2"/>
  <c r="AM37" i="2"/>
  <c r="AK36" i="2"/>
  <c r="AM36" i="2"/>
  <c r="AQ30" i="2"/>
  <c r="AS31" i="2"/>
  <c r="AQ29" i="2"/>
  <c r="AS29" i="2"/>
  <c r="AS30" i="2"/>
  <c r="AK29" i="2"/>
  <c r="AM29" i="2"/>
  <c r="AI29" i="2"/>
  <c r="AK30" i="2"/>
  <c r="AI25" i="2"/>
  <c r="AK24" i="2"/>
  <c r="AM24" i="2"/>
  <c r="AS26" i="2"/>
  <c r="AQ24" i="2"/>
  <c r="AS24" i="2"/>
  <c r="AS25" i="2"/>
  <c r="AI24" i="2"/>
  <c r="AK25" i="2"/>
  <c r="AU186" i="2"/>
  <c r="AU181" i="2"/>
  <c r="AU176" i="2"/>
  <c r="AM177" i="2"/>
  <c r="AU164" i="2"/>
  <c r="AM160" i="2"/>
  <c r="AU159" i="2"/>
  <c r="AM155" i="2"/>
  <c r="AU154" i="2"/>
  <c r="AU149" i="2"/>
  <c r="AM145" i="2"/>
  <c r="AU144" i="2"/>
  <c r="AU137" i="2"/>
  <c r="AM138" i="2"/>
  <c r="AU127" i="2"/>
  <c r="AM128" i="2"/>
  <c r="AM123" i="2"/>
  <c r="AU122" i="2"/>
  <c r="AU117" i="2"/>
  <c r="AM118" i="2"/>
  <c r="AS110" i="2"/>
  <c r="AS111" i="2"/>
  <c r="AS105" i="2"/>
  <c r="AS106" i="2"/>
  <c r="AU105" i="2"/>
  <c r="AU100" i="2"/>
  <c r="AM101" i="2"/>
  <c r="AS95" i="2"/>
  <c r="AS96" i="2"/>
  <c r="AU95" i="2"/>
  <c r="AM91" i="2"/>
  <c r="AU90" i="2"/>
  <c r="AU83" i="2"/>
  <c r="AM84" i="2"/>
  <c r="AM79" i="2"/>
  <c r="AU78" i="2"/>
  <c r="AU73" i="2"/>
  <c r="AM74" i="2"/>
  <c r="AM69" i="2"/>
  <c r="AU68" i="2"/>
  <c r="AU63" i="2"/>
  <c r="AM64" i="2"/>
  <c r="AU56" i="2"/>
  <c r="AU51" i="2"/>
  <c r="AM52" i="2"/>
  <c r="AU46" i="2"/>
  <c r="AU41" i="2"/>
  <c r="AM42" i="2"/>
  <c r="AU36" i="2"/>
  <c r="AU29" i="2"/>
  <c r="AM30" i="2"/>
  <c r="AM25" i="2"/>
  <c r="AU24" i="2"/>
</calcChain>
</file>

<file path=xl/sharedStrings.xml><?xml version="1.0" encoding="utf-8"?>
<sst xmlns="http://schemas.openxmlformats.org/spreadsheetml/2006/main" count="3450" uniqueCount="383">
  <si>
    <t xml:space="preserve"> </t>
  </si>
  <si>
    <t>Charted</t>
  </si>
  <si>
    <t>Date</t>
  </si>
  <si>
    <t>CT</t>
  </si>
  <si>
    <t>PHOTO</t>
  </si>
  <si>
    <t xml:space="preserve">VER  I  FY  </t>
  </si>
  <si>
    <t>UNAUTH</t>
  </si>
  <si>
    <t>GPS Model No and Manufacturer</t>
  </si>
  <si>
    <t>Echo Sounder Model No and Manufacturer</t>
  </si>
  <si>
    <t>Preunderway accuracy check by:</t>
  </si>
  <si>
    <t>Preunderway accuracy checked by:</t>
  </si>
  <si>
    <t>PAGE 1</t>
  </si>
  <si>
    <t>PATON NAME</t>
  </si>
  <si>
    <t>TYPE</t>
  </si>
  <si>
    <t xml:space="preserve">TIME     </t>
  </si>
  <si>
    <t>EPE  (ft)</t>
  </si>
  <si>
    <t>DATUM</t>
  </si>
  <si>
    <t>DATE</t>
  </si>
  <si>
    <t>DEPTH</t>
  </si>
  <si>
    <t>LIGHT</t>
  </si>
  <si>
    <t>CRITERIA</t>
  </si>
  <si>
    <t>Aid Established  </t>
  </si>
  <si>
    <t>2013/07/11 LARKIN, FRANK  </t>
  </si>
  <si>
    <t>11235.00  </t>
  </si>
  <si>
    <t>100117485654  </t>
  </si>
  <si>
    <t xml:space="preserve">Pleasure Bay Light   </t>
  </si>
  <si>
    <t xml:space="preserve">42 19 50.60 N </t>
  </si>
  <si>
    <t xml:space="preserve">71 00 54.500 W </t>
  </si>
  <si>
    <t xml:space="preserve">Fixed,Lighted </t>
  </si>
  <si>
    <t>2 </t>
  </si>
  <si>
    <t xml:space="preserve">No </t>
  </si>
  <si>
    <t xml:space="preserve">013-05-00 </t>
  </si>
  <si>
    <t xml:space="preserve">BOS-2 </t>
  </si>
  <si>
    <t>Robert Cashman </t>
  </si>
  <si>
    <t>ANNUAL  </t>
  </si>
  <si>
    <t>2012/05/20 Larkin, Frank  </t>
  </si>
  <si>
    <t>11260.00  </t>
  </si>
  <si>
    <t>200100218890  </t>
  </si>
  <si>
    <t xml:space="preserve">Dorchester Bay Basin Channel Buoy 1   </t>
  </si>
  <si>
    <t xml:space="preserve">42 18 15.00 N </t>
  </si>
  <si>
    <t xml:space="preserve">71 03 01.000 W </t>
  </si>
  <si>
    <t xml:space="preserve">Floating ,Unlighted </t>
  </si>
  <si>
    <t>DYC COMMODORE </t>
  </si>
  <si>
    <t>SEASONAL  </t>
  </si>
  <si>
    <t>05/15 - 11/01 </t>
  </si>
  <si>
    <t>2011/06/04 Larkin, Frank  </t>
  </si>
  <si>
    <t>11265.00  </t>
  </si>
  <si>
    <t>200100218891  </t>
  </si>
  <si>
    <t xml:space="preserve">Dorchester Bay Basin Channel Buoy 2   </t>
  </si>
  <si>
    <t xml:space="preserve">42 18 17.00 N </t>
  </si>
  <si>
    <t xml:space="preserve">71 03 03.000 W </t>
  </si>
  <si>
    <t>2013/07/01 LARKIN, FRANK  </t>
  </si>
  <si>
    <t>11275.00  </t>
  </si>
  <si>
    <t>200100218893  </t>
  </si>
  <si>
    <t xml:space="preserve">Dorchester Bay Basin Channel Buoy 4   </t>
  </si>
  <si>
    <t xml:space="preserve">42 18 18.00 N </t>
  </si>
  <si>
    <t xml:space="preserve">71 03 07.000 W </t>
  </si>
  <si>
    <t>11280.00  </t>
  </si>
  <si>
    <t>200100218894  </t>
  </si>
  <si>
    <t xml:space="preserve">Dorchester Bay Basin Channel Buoy 5   </t>
  </si>
  <si>
    <t xml:space="preserve">71 03 04.700 W </t>
  </si>
  <si>
    <t>05/01 - 11/01 </t>
  </si>
  <si>
    <t>100117402366  </t>
  </si>
  <si>
    <t xml:space="preserve">DYC No Wake Buoy   </t>
  </si>
  <si>
    <t xml:space="preserve">42 18 15.40 N </t>
  </si>
  <si>
    <t xml:space="preserve">71 02 58.000 W </t>
  </si>
  <si>
    <t>3 </t>
  </si>
  <si>
    <t>2012/06/09 Larkin, Frank  </t>
  </si>
  <si>
    <t>100116911740  </t>
  </si>
  <si>
    <t xml:space="preserve">OCYC No Wake Buoy North   </t>
  </si>
  <si>
    <t xml:space="preserve">42 18 07.10 N </t>
  </si>
  <si>
    <t xml:space="preserve">71 02 32.300 W </t>
  </si>
  <si>
    <t>Current Commodore </t>
  </si>
  <si>
    <t>100116911749  </t>
  </si>
  <si>
    <t xml:space="preserve">OCYC No Wake Buoy South   </t>
  </si>
  <si>
    <t xml:space="preserve">42 17 51.70 N </t>
  </si>
  <si>
    <t xml:space="preserve">71 02 33.600 W </t>
  </si>
  <si>
    <t>2012/08/13 Gartrell, Stephen  </t>
  </si>
  <si>
    <t>11584.00  </t>
  </si>
  <si>
    <t>100117780028  </t>
  </si>
  <si>
    <t xml:space="preserve">Spectacle Island Lighted Danger Buoy A   </t>
  </si>
  <si>
    <t xml:space="preserve">42 19 11.58 N </t>
  </si>
  <si>
    <t xml:space="preserve">70 59 18.600 W </t>
  </si>
  <si>
    <t xml:space="preserve">Floating ,Lighted </t>
  </si>
  <si>
    <t>Robert Burkard </t>
  </si>
  <si>
    <t>2013/07/09 LARKIN, FRANK  </t>
  </si>
  <si>
    <t>11580.00  </t>
  </si>
  <si>
    <t>100117780009  </t>
  </si>
  <si>
    <t xml:space="preserve">Spectacle Island Lighted No Wake Buoy A   </t>
  </si>
  <si>
    <t xml:space="preserve">42 19 25.44 N </t>
  </si>
  <si>
    <t xml:space="preserve">70 59 29.220 W </t>
  </si>
  <si>
    <t>11581.00  </t>
  </si>
  <si>
    <t>100117780013  </t>
  </si>
  <si>
    <t xml:space="preserve">Spectacle Island Lighted No Wake Buoy B   </t>
  </si>
  <si>
    <t xml:space="preserve">42 19 16.62 N </t>
  </si>
  <si>
    <t xml:space="preserve">70 59 25.020 W </t>
  </si>
  <si>
    <t>11582.00  </t>
  </si>
  <si>
    <t>100117780017  </t>
  </si>
  <si>
    <t xml:space="preserve">Spectacle Island Lighted No Wake Buoy C   </t>
  </si>
  <si>
    <t xml:space="preserve">42 19 09.12 N </t>
  </si>
  <si>
    <t>11583.00  </t>
  </si>
  <si>
    <t>100117780020  </t>
  </si>
  <si>
    <t xml:space="preserve">Spectacle Island Lighted No Wake Buoy D   </t>
  </si>
  <si>
    <t xml:space="preserve">42 19 03.78 N </t>
  </si>
  <si>
    <t xml:space="preserve">70 59 07.380 W </t>
  </si>
  <si>
    <t>11240.00  </t>
  </si>
  <si>
    <t>100117297919  </t>
  </si>
  <si>
    <t xml:space="preserve">UMass Buoy 1   </t>
  </si>
  <si>
    <t xml:space="preserve">42 18 24.40 N </t>
  </si>
  <si>
    <t xml:space="preserve">71 02 32.082 W </t>
  </si>
  <si>
    <t>Chris Sweeney </t>
  </si>
  <si>
    <t>11240.90  </t>
  </si>
  <si>
    <t>100117298020  </t>
  </si>
  <si>
    <t xml:space="preserve">UMass Buoy 10   </t>
  </si>
  <si>
    <t xml:space="preserve">42 18 37.90 N </t>
  </si>
  <si>
    <t xml:space="preserve">71 02 24.642 W </t>
  </si>
  <si>
    <t>11240.10  </t>
  </si>
  <si>
    <t>100117297931  </t>
  </si>
  <si>
    <t xml:space="preserve">UMass Buoy 2   </t>
  </si>
  <si>
    <t xml:space="preserve">42 18 25.49 N </t>
  </si>
  <si>
    <t xml:space="preserve">71 02 31.542 W </t>
  </si>
  <si>
    <t>11240.20  </t>
  </si>
  <si>
    <t>100117297937  </t>
  </si>
  <si>
    <t xml:space="preserve">UMass Buoy 3   </t>
  </si>
  <si>
    <t xml:space="preserve">42 18 28.13 N </t>
  </si>
  <si>
    <t xml:space="preserve">71 02 34.644 W </t>
  </si>
  <si>
    <t>11240.30  </t>
  </si>
  <si>
    <t>100117297939  </t>
  </si>
  <si>
    <t xml:space="preserve">UMass Buoy 4   </t>
  </si>
  <si>
    <t xml:space="preserve">42 18 28.81 N </t>
  </si>
  <si>
    <t xml:space="preserve">71 02 33.654 W </t>
  </si>
  <si>
    <t>11240.40  </t>
  </si>
  <si>
    <t>100117297949  </t>
  </si>
  <si>
    <t xml:space="preserve">UMass Buoy 5   </t>
  </si>
  <si>
    <t xml:space="preserve">42 18 30.97 N </t>
  </si>
  <si>
    <t xml:space="preserve">71 02 33.282 W </t>
  </si>
  <si>
    <t>11240.50  </t>
  </si>
  <si>
    <t>100117297952  </t>
  </si>
  <si>
    <t xml:space="preserve">UMass Buoy 6   </t>
  </si>
  <si>
    <t xml:space="preserve">42 18 32.82 N </t>
  </si>
  <si>
    <t xml:space="preserve">71 02 30.396 W </t>
  </si>
  <si>
    <t>11240.60  </t>
  </si>
  <si>
    <t>100117297954  </t>
  </si>
  <si>
    <t xml:space="preserve">UMass Buoy 7   </t>
  </si>
  <si>
    <t xml:space="preserve">42 18 35.07 N </t>
  </si>
  <si>
    <t xml:space="preserve">71 02 29.268 W </t>
  </si>
  <si>
    <t>11240.70  </t>
  </si>
  <si>
    <t>100117297976  </t>
  </si>
  <si>
    <t xml:space="preserve">UMass Buoy 8   </t>
  </si>
  <si>
    <t xml:space="preserve">42 18 35.20 N </t>
  </si>
  <si>
    <t xml:space="preserve">71 02 27.798 W </t>
  </si>
  <si>
    <t>11240.80  </t>
  </si>
  <si>
    <t>100117298006  </t>
  </si>
  <si>
    <t xml:space="preserve">UMass Buoy 9   </t>
  </si>
  <si>
    <t xml:space="preserve">42 18 38.22 N </t>
  </si>
  <si>
    <t xml:space="preserve">71 02 25.704 W </t>
  </si>
  <si>
    <t>2012/05/24 Larkin, Frank  </t>
  </si>
  <si>
    <t>100117297778  </t>
  </si>
  <si>
    <t xml:space="preserve">UMass Information/Location Buoy   </t>
  </si>
  <si>
    <t xml:space="preserve">42 18 20.77 N </t>
  </si>
  <si>
    <t xml:space="preserve">71 02 28.260 W </t>
  </si>
  <si>
    <t>100117387276  </t>
  </si>
  <si>
    <t xml:space="preserve">UMass Lighted Research Buoy A-1   </t>
  </si>
  <si>
    <t xml:space="preserve">42 20 15.48 N </t>
  </si>
  <si>
    <t xml:space="preserve">70 58 55.560 W </t>
  </si>
  <si>
    <t>Francesco Peri </t>
  </si>
  <si>
    <t>100117387295  </t>
  </si>
  <si>
    <t xml:space="preserve">UMass Lighted Research Buoy A-2   </t>
  </si>
  <si>
    <t xml:space="preserve">42 18 11.40 N </t>
  </si>
  <si>
    <t xml:space="preserve">71 02 31.860 W </t>
  </si>
  <si>
    <t>2013/07/09 Larkin, Frank  </t>
  </si>
  <si>
    <t>100117387287  </t>
  </si>
  <si>
    <t xml:space="preserve">UMass Lighted Research Buoy A-3   </t>
  </si>
  <si>
    <t xml:space="preserve">42 16 36.12 N </t>
  </si>
  <si>
    <t xml:space="preserve">71 02 47.520 W </t>
  </si>
  <si>
    <t>100117387260  </t>
  </si>
  <si>
    <t xml:space="preserve">UMass Lighted Research Buoy A-5   </t>
  </si>
  <si>
    <t xml:space="preserve">42 19 07.44 N </t>
  </si>
  <si>
    <t xml:space="preserve">71 01 19.140 W </t>
  </si>
  <si>
    <t>Marina Bay No Wake Buoy</t>
  </si>
  <si>
    <t>Neponset River No Wake Buoy</t>
  </si>
  <si>
    <t>SHYC No Wake Buoy A</t>
  </si>
  <si>
    <t>SHYC No Wake Buoy B</t>
  </si>
  <si>
    <t>SHYC No Wake Buoy C</t>
  </si>
  <si>
    <t>Port Norfolk YC No Wake Buoy A</t>
  </si>
  <si>
    <t>Port Norfolk YC No Wake Buoy B</t>
  </si>
  <si>
    <t>WP</t>
  </si>
  <si>
    <t>MISSING</t>
  </si>
  <si>
    <t>NO NUMBERS</t>
  </si>
  <si>
    <t>OFF STA</t>
  </si>
  <si>
    <t>NO NUMBERS DOC ERROR</t>
  </si>
  <si>
    <t xml:space="preserve">Dorchester Bay Basin Channel Buoy 6   </t>
  </si>
  <si>
    <t>LAST KNOWN STATUS</t>
  </si>
  <si>
    <t>OBS</t>
  </si>
  <si>
    <t>BRIDGE RUN SHEET</t>
  </si>
  <si>
    <t xml:space="preserve">BRIDGE NO. </t>
  </si>
  <si>
    <t>Bridge Name</t>
  </si>
  <si>
    <t>LAT /  LONG    Type</t>
  </si>
  <si>
    <t>Time   / Date</t>
  </si>
  <si>
    <t>Number of Lights</t>
  </si>
  <si>
    <t>BRIDGE</t>
  </si>
  <si>
    <t>Waterway</t>
  </si>
  <si>
    <t>Center Channel</t>
  </si>
  <si>
    <t>Type</t>
  </si>
  <si>
    <t>Margin of Channel</t>
  </si>
  <si>
    <t>Roadway</t>
  </si>
  <si>
    <t>WALES</t>
  </si>
  <si>
    <t>Yes</t>
  </si>
  <si>
    <t>SIGN</t>
  </si>
  <si>
    <t>No</t>
  </si>
  <si>
    <t>Flow</t>
  </si>
  <si>
    <t>FENDERS</t>
  </si>
  <si>
    <t>GAUGE</t>
  </si>
  <si>
    <t>Bridge Diagram (Overhead View)</t>
  </si>
  <si>
    <t>Downstream</t>
  </si>
  <si>
    <t>Pier Lights</t>
  </si>
  <si>
    <t>MBTA RR Bridge</t>
  </si>
  <si>
    <t>NEPONSET RIVER</t>
  </si>
  <si>
    <t>FIXED</t>
  </si>
  <si>
    <t>42-17-06.600</t>
  </si>
  <si>
    <t>071-02-18.700</t>
  </si>
  <si>
    <t>VC 30'    HC  109'</t>
  </si>
  <si>
    <t>Route 3A Hwy Bridge</t>
  </si>
  <si>
    <t>42-17-04.900</t>
  </si>
  <si>
    <t>071-02-21.500</t>
  </si>
  <si>
    <t>NO</t>
  </si>
  <si>
    <t>VC 30'    HC 136'</t>
  </si>
  <si>
    <t>I93 / SR3 HWY Bridge</t>
  </si>
  <si>
    <t>42-16-39.900</t>
  </si>
  <si>
    <t>071-02-56.300</t>
  </si>
  <si>
    <t>GRANITE AVENUE BRIDGE</t>
  </si>
  <si>
    <t>BASCULE</t>
  </si>
  <si>
    <t>VC 6'    HC 50'</t>
  </si>
  <si>
    <t>42-16-39.000</t>
  </si>
  <si>
    <t>071-03-12.000</t>
  </si>
  <si>
    <t>Axis</t>
  </si>
  <si>
    <t>X = OUT  / O - Positioned                             Upstream</t>
  </si>
  <si>
    <t>TOTAL</t>
  </si>
  <si>
    <t>CHECK</t>
  </si>
  <si>
    <t>PMT</t>
  </si>
  <si>
    <t>VER</t>
  </si>
  <si>
    <t>CHK</t>
  </si>
  <si>
    <t>PHO</t>
  </si>
  <si>
    <t>UNA</t>
  </si>
  <si>
    <t>LL</t>
  </si>
  <si>
    <t>CHT</t>
  </si>
  <si>
    <t>PATON</t>
  </si>
  <si>
    <t>PLAN</t>
  </si>
  <si>
    <t>DEG</t>
  </si>
  <si>
    <t>MIN</t>
  </si>
  <si>
    <t>SECONDS</t>
  </si>
  <si>
    <t>Latitude</t>
  </si>
  <si>
    <t>HOT</t>
  </si>
  <si>
    <t>Longitude</t>
  </si>
  <si>
    <t xml:space="preserve">       DURATION</t>
  </si>
  <si>
    <t>TRAN CORR</t>
  </si>
  <si>
    <t>Page 1</t>
  </si>
  <si>
    <t>Page 2</t>
  </si>
  <si>
    <t>LAST RPT</t>
  </si>
  <si>
    <t>Page 3</t>
  </si>
  <si>
    <t>Page 4</t>
  </si>
  <si>
    <t>RED</t>
  </si>
  <si>
    <t>Not Lighted</t>
  </si>
  <si>
    <t>NOT CHARTED</t>
  </si>
  <si>
    <t>NOT IN THE LIGHT LIST</t>
  </si>
  <si>
    <t>Page 5</t>
  </si>
  <si>
    <t>Notes:</t>
  </si>
  <si>
    <t>ORLEANS HM</t>
  </si>
  <si>
    <r>
      <rPr>
        <b/>
        <u/>
        <sz val="9"/>
        <rFont val="Calibri"/>
        <family val="2"/>
        <scheme val="minor"/>
      </rPr>
      <t>GPS</t>
    </r>
    <r>
      <rPr>
        <b/>
        <sz val="9"/>
        <rFont val="Calibri"/>
        <family val="2"/>
        <scheme val="minor"/>
      </rPr>
      <t xml:space="preserve"> - </t>
    </r>
    <r>
      <rPr>
        <sz val="9"/>
        <rFont val="Calibri"/>
        <family val="2"/>
        <scheme val="minor"/>
      </rPr>
      <t xml:space="preserve">A </t>
    </r>
    <r>
      <rPr>
        <b/>
        <sz val="9"/>
        <rFont val="Calibri"/>
        <family val="2"/>
        <scheme val="minor"/>
      </rPr>
      <t>(</t>
    </r>
    <r>
      <rPr>
        <b/>
        <sz val="9"/>
        <color rgb="FF0000CC"/>
        <rFont val="Calibri"/>
        <family val="2"/>
        <scheme val="minor"/>
      </rPr>
      <t>Mfg Name and Model No</t>
    </r>
    <r>
      <rPr>
        <b/>
        <sz val="9"/>
        <rFont val="Calibri"/>
        <family val="2"/>
        <scheme val="minor"/>
      </rPr>
      <t>)</t>
    </r>
    <r>
      <rPr>
        <sz val="9"/>
        <rFont val="Calibri"/>
        <family val="2"/>
        <scheme val="minor"/>
      </rPr>
      <t xml:space="preserve"> GPS, with WAAS enabled and operating in 3D, was used. Preunderway accuracy was checked (</t>
    </r>
    <r>
      <rPr>
        <b/>
        <sz val="9"/>
        <color rgb="FF0000CC"/>
        <rFont val="Calibri"/>
        <family val="2"/>
        <scheme val="minor"/>
      </rPr>
      <t>Enter method used to check the accuracy of the GPS</t>
    </r>
    <r>
      <rPr>
        <sz val="9"/>
        <rFont val="Calibri"/>
        <family val="2"/>
        <scheme val="minor"/>
      </rPr>
      <t>)</t>
    </r>
    <r>
      <rPr>
        <b/>
        <sz val="9"/>
        <rFont val="Calibri"/>
        <family val="2"/>
        <scheme val="minor"/>
      </rPr>
      <t xml:space="preserve">.                    </t>
    </r>
    <r>
      <rPr>
        <b/>
        <u/>
        <sz val="9"/>
        <rFont val="Calibri"/>
        <family val="2"/>
        <scheme val="minor"/>
      </rPr>
      <t>ECHOSOUNDER</t>
    </r>
    <r>
      <rPr>
        <b/>
        <sz val="9"/>
        <rFont val="Calibri"/>
        <family val="2"/>
        <scheme val="minor"/>
      </rPr>
      <t xml:space="preserve"> -</t>
    </r>
    <r>
      <rPr>
        <sz val="9"/>
        <rFont val="Calibri"/>
        <family val="2"/>
        <scheme val="minor"/>
      </rPr>
      <t xml:space="preserve"> A</t>
    </r>
    <r>
      <rPr>
        <b/>
        <sz val="9"/>
        <rFont val="Calibri"/>
        <family val="2"/>
        <scheme val="minor"/>
      </rPr>
      <t xml:space="preserve"> (</t>
    </r>
    <r>
      <rPr>
        <b/>
        <sz val="9"/>
        <color rgb="FF0000CC"/>
        <rFont val="Calibri"/>
        <family val="2"/>
        <scheme val="minor"/>
      </rPr>
      <t>Mfg Name and Model No</t>
    </r>
    <r>
      <rPr>
        <b/>
        <sz val="9"/>
        <rFont val="Calibri"/>
        <family val="2"/>
        <scheme val="minor"/>
      </rPr>
      <t xml:space="preserve">) </t>
    </r>
    <r>
      <rPr>
        <sz val="9"/>
        <rFont val="Calibri"/>
        <family val="2"/>
        <scheme val="minor"/>
      </rPr>
      <t>echo sounder was used to take the depth. Preunderway accuracy was determined by (</t>
    </r>
    <r>
      <rPr>
        <b/>
        <sz val="9"/>
        <color rgb="FF0000CC"/>
        <rFont val="Calibri"/>
        <family val="2"/>
        <scheme val="minor"/>
      </rPr>
      <t>Enter method used to check accuracy</t>
    </r>
    <r>
      <rPr>
        <sz val="9"/>
        <rFont val="Calibri"/>
        <family val="2"/>
        <scheme val="minor"/>
      </rPr>
      <t xml:space="preserve">).              </t>
    </r>
    <r>
      <rPr>
        <b/>
        <u/>
        <sz val="9"/>
        <rFont val="Calibri"/>
        <family val="2"/>
        <scheme val="minor"/>
      </rPr>
      <t>CHART</t>
    </r>
    <r>
      <rPr>
        <sz val="9"/>
        <rFont val="Calibri"/>
        <family val="2"/>
        <scheme val="minor"/>
      </rPr>
      <t xml:space="preserve"> - Number used ____________ . Chart was _______________.                                       </t>
    </r>
    <r>
      <rPr>
        <b/>
        <u/>
        <sz val="9"/>
        <rFont val="Calibri"/>
        <family val="2"/>
        <scheme val="minor"/>
      </rPr>
      <t>DISTANCE</t>
    </r>
    <r>
      <rPr>
        <sz val="9"/>
        <rFont val="Calibri"/>
        <family val="2"/>
        <scheme val="minor"/>
      </rPr>
      <t xml:space="preserve"> - The fix and depth were taken at ___ ft from the GPS antenna to the aid.</t>
    </r>
  </si>
  <si>
    <t>LAT</t>
  </si>
  <si>
    <t>LONG</t>
  </si>
  <si>
    <t>DEGREES</t>
  </si>
  <si>
    <t>MID LAT PLANE TRIG</t>
  </si>
  <si>
    <t>RADIANS FOR HAVERSINES</t>
  </si>
  <si>
    <t>A1</t>
  </si>
  <si>
    <t>B1</t>
  </si>
  <si>
    <t>C1</t>
  </si>
  <si>
    <t>D1</t>
  </si>
  <si>
    <t>E1</t>
  </si>
  <si>
    <t>FI</t>
  </si>
  <si>
    <t>G1</t>
  </si>
  <si>
    <t>H1</t>
  </si>
  <si>
    <t>RANGE</t>
  </si>
  <si>
    <t>A2</t>
  </si>
  <si>
    <t>B2</t>
  </si>
  <si>
    <t>C2</t>
  </si>
  <si>
    <t>D2</t>
  </si>
  <si>
    <t>E2</t>
  </si>
  <si>
    <t>F2</t>
  </si>
  <si>
    <t>G2</t>
  </si>
  <si>
    <t>H2</t>
  </si>
  <si>
    <t>H3</t>
  </si>
  <si>
    <t>DIST OFF STA</t>
  </si>
  <si>
    <t>Little Pleasant Bay Buoy 32A</t>
  </si>
  <si>
    <t>RED NUN</t>
  </si>
  <si>
    <t>Little Pleasant Bay Buoy 34</t>
  </si>
  <si>
    <t>Little Pleasant Bay Buoy 35</t>
  </si>
  <si>
    <t>Little Pleasant Bay Buoy 36</t>
  </si>
  <si>
    <t>GREEN</t>
  </si>
  <si>
    <t>2016 REPORT, POSN UPD'D - WP</t>
  </si>
  <si>
    <t>Little Pleasant Bay Buoy 37</t>
  </si>
  <si>
    <t>Little Pleasant Bay Buoy 39</t>
  </si>
  <si>
    <t>Little Pleasant Bay Buoy 40</t>
  </si>
  <si>
    <t>Little Pleasant Bay Buoy 41</t>
  </si>
  <si>
    <t>Little Pleasant Bay Buoy 42</t>
  </si>
  <si>
    <t>Little Pleasant Bay Buoy 43</t>
  </si>
  <si>
    <t>2017 VERIFY, 44.8 OFF - WP</t>
  </si>
  <si>
    <t>Little Pleasant Bay Buoy 44</t>
  </si>
  <si>
    <t>of 7</t>
  </si>
  <si>
    <t>Page 6</t>
  </si>
  <si>
    <t>Page 7</t>
  </si>
  <si>
    <t>Little Pleasant Bay Buoy 46</t>
  </si>
  <si>
    <t>Little Pleasant Bay Buoy 48</t>
  </si>
  <si>
    <t>Little Pleasant Bay Buoy 50</t>
  </si>
  <si>
    <t>Little Pleasant Bay Buoy 38</t>
  </si>
  <si>
    <t>Paw Wah Pond Entrance Buoy 2</t>
  </si>
  <si>
    <r>
      <t xml:space="preserve">RED - </t>
    </r>
    <r>
      <rPr>
        <b/>
        <sz val="9"/>
        <color rgb="FFFF0000"/>
        <rFont val="Calibri"/>
        <family val="2"/>
        <scheme val="minor"/>
      </rPr>
      <t>SHOALING</t>
    </r>
  </si>
  <si>
    <t>Little Pleasant Bay Buoy 51</t>
  </si>
  <si>
    <t>Little Pleasant Bay Buoy 52</t>
  </si>
  <si>
    <t>Little Pleasant Bay Buoy 53</t>
  </si>
  <si>
    <t>Little Pleasant Bay Buoy 54</t>
  </si>
  <si>
    <t>Little Pleasant Bay Buoy 55</t>
  </si>
  <si>
    <t>Little Pleasant Bay Buoy 56</t>
  </si>
  <si>
    <t>Little Pleasant Bay Buoy 57</t>
  </si>
  <si>
    <t>Little Pleasant Bay Buoy 58</t>
  </si>
  <si>
    <t>Little Pleasant Bay Buoy 59</t>
  </si>
  <si>
    <t>Little Pleasant Bay Buoy 60</t>
  </si>
  <si>
    <t>Little Pleasant Bay Buoy 61</t>
  </si>
  <si>
    <r>
      <t xml:space="preserve">GREEN - </t>
    </r>
    <r>
      <rPr>
        <b/>
        <sz val="9"/>
        <color rgb="FFFF0000"/>
        <rFont val="Calibri"/>
        <family val="2"/>
        <scheme val="minor"/>
      </rPr>
      <t>SHOALING</t>
    </r>
  </si>
  <si>
    <t>Little Pleasant Bay Buoy 63</t>
  </si>
  <si>
    <t>Little Pleasant Bay Buoy 64</t>
  </si>
  <si>
    <t>Little Pleasant Bay Buoy 65</t>
  </si>
  <si>
    <r>
      <rPr>
        <b/>
        <sz val="12"/>
        <rFont val="Arial Narrow"/>
        <family val="2"/>
      </rPr>
      <t>NOT SCHED</t>
    </r>
    <r>
      <rPr>
        <b/>
        <sz val="10"/>
        <rFont val="Arial Narrow"/>
        <family val="2"/>
      </rPr>
      <t xml:space="preserve">  </t>
    </r>
    <r>
      <rPr>
        <sz val="8"/>
        <rFont val="Arial Narrow"/>
        <family val="2"/>
      </rPr>
      <t>Just sanity check this aid in 2018.</t>
    </r>
  </si>
  <si>
    <r>
      <rPr>
        <sz val="9"/>
        <rFont val="Calibri"/>
        <family val="2"/>
        <scheme val="minor"/>
      </rPr>
      <t xml:space="preserve">2016 REPORT, 69.3 FT OFF STA   </t>
    </r>
    <r>
      <rPr>
        <b/>
        <sz val="9"/>
        <rFont val="Calibri"/>
        <family val="2"/>
        <scheme val="minor"/>
      </rPr>
      <t xml:space="preserve">          2017 RECHECK, 49.0 FT OFF - WP          </t>
    </r>
  </si>
  <si>
    <r>
      <rPr>
        <b/>
        <sz val="12"/>
        <rFont val="Arial Narrow"/>
        <family val="2"/>
      </rPr>
      <t>VERIFY</t>
    </r>
    <r>
      <rPr>
        <b/>
        <sz val="10"/>
        <rFont val="Arial Narrow"/>
        <family val="2"/>
      </rPr>
      <t xml:space="preserve"> </t>
    </r>
    <r>
      <rPr>
        <b/>
        <sz val="8"/>
        <rFont val="Arial Narrow"/>
        <family val="2"/>
      </rPr>
      <t>and</t>
    </r>
    <r>
      <rPr>
        <b/>
        <sz val="10"/>
        <rFont val="Arial Narrow"/>
        <family val="2"/>
      </rPr>
      <t xml:space="preserve"> </t>
    </r>
    <r>
      <rPr>
        <b/>
        <sz val="12"/>
        <rFont val="Arial Narrow"/>
        <family val="2"/>
      </rPr>
      <t xml:space="preserve">REPORT       </t>
    </r>
    <r>
      <rPr>
        <sz val="9"/>
        <rFont val="Arial Narrow"/>
        <family val="2"/>
      </rPr>
      <t xml:space="preserve"> </t>
    </r>
    <r>
      <rPr>
        <b/>
        <sz val="9"/>
        <rFont val="Arial Narrow"/>
        <family val="2"/>
      </rPr>
      <t xml:space="preserve">in 2018 </t>
    </r>
    <r>
      <rPr>
        <b/>
        <sz val="10"/>
        <rFont val="Arial Narrow"/>
        <family val="2"/>
      </rPr>
      <t xml:space="preserve">                 </t>
    </r>
  </si>
  <si>
    <r>
      <rPr>
        <sz val="9"/>
        <rFont val="Calibri"/>
        <family val="2"/>
        <scheme val="minor"/>
      </rPr>
      <t xml:space="preserve">2016 REPORT, 67.0 FT OFF STA     </t>
    </r>
    <r>
      <rPr>
        <b/>
        <sz val="9"/>
        <rFont val="Calibri"/>
        <family val="2"/>
        <scheme val="minor"/>
      </rPr>
      <t xml:space="preserve">     2017 RECHECK, 21.6 FT OFF - WP</t>
    </r>
  </si>
  <si>
    <r>
      <rPr>
        <sz val="9"/>
        <rFont val="Calibri"/>
        <family val="2"/>
        <scheme val="minor"/>
      </rPr>
      <t xml:space="preserve">2016 REPORT, 28.0 FT OFF - WP        </t>
    </r>
    <r>
      <rPr>
        <b/>
        <sz val="9"/>
        <rFont val="Calibri"/>
        <family val="2"/>
        <scheme val="minor"/>
      </rPr>
      <t>2017 RECHECK, 7.6 FT OFF - WP</t>
    </r>
  </si>
  <si>
    <t xml:space="preserve">2017 REPORT, 12.6 FT OFF - WP      </t>
  </si>
  <si>
    <r>
      <rPr>
        <sz val="9"/>
        <rFont val="Calibri"/>
        <family val="2"/>
        <scheme val="minor"/>
      </rPr>
      <t xml:space="preserve">2013 REPORT, POSN UPD'D - WP </t>
    </r>
    <r>
      <rPr>
        <b/>
        <sz val="9"/>
        <rFont val="Calibri"/>
        <family val="2"/>
        <scheme val="minor"/>
      </rPr>
      <t xml:space="preserve">    2017 RECHECK, POSN UPD'D - WP</t>
    </r>
  </si>
  <si>
    <r>
      <rPr>
        <b/>
        <sz val="12"/>
        <rFont val="Arial Narrow"/>
        <family val="2"/>
      </rPr>
      <t>RECHECK</t>
    </r>
    <r>
      <rPr>
        <b/>
        <sz val="10"/>
        <rFont val="Arial Narrow"/>
        <family val="2"/>
      </rPr>
      <t xml:space="preserve">       </t>
    </r>
    <r>
      <rPr>
        <b/>
        <sz val="8"/>
        <rFont val="Arial Narrow"/>
        <family val="2"/>
      </rPr>
      <t>IN 2018                  Email POSN                to the DSO-NS</t>
    </r>
  </si>
  <si>
    <r>
      <t>GREEN -</t>
    </r>
    <r>
      <rPr>
        <b/>
        <sz val="8"/>
        <color rgb="FFFF0000"/>
        <rFont val="Calibri"/>
        <family val="2"/>
        <scheme val="minor"/>
      </rPr>
      <t xml:space="preserve"> SHOALING</t>
    </r>
  </si>
  <si>
    <t>Paw Wah Pond Entrance Buoy 1</t>
  </si>
  <si>
    <r>
      <t xml:space="preserve">GREEN    </t>
    </r>
    <r>
      <rPr>
        <b/>
        <sz val="9"/>
        <color rgb="FFFF0000"/>
        <rFont val="Calibri"/>
        <family val="2"/>
        <scheme val="minor"/>
      </rPr>
      <t>SHOALING</t>
    </r>
  </si>
  <si>
    <t>with Distance OFF STA Calculator Feature</t>
  </si>
  <si>
    <t>PATON PLAN Phase F1</t>
  </si>
  <si>
    <t>Orleans Harbormaster  Nate Sears      508-240-3755</t>
  </si>
  <si>
    <t>2017 REPORT, 37.9 FT OFF, WP</t>
  </si>
  <si>
    <t xml:space="preserve">2016 REPORT, 49.9 FT OFF - WP        2017 RECHECK, 22.7 FT OFF - WP         </t>
  </si>
  <si>
    <t>2016 REPORT, WP                              2017 RECHECK, 10.1 FT OFF - WP</t>
  </si>
  <si>
    <t>2016 REPORT, 11.2 FT OFF - WP        2017 RECHECK, 30.4 FT OFF - WP</t>
  </si>
  <si>
    <t>2016 REPORT, 7.2 FT OFF - WP          2017 RECHECK, 30.2 FT OFF - WP</t>
  </si>
  <si>
    <t>2016 REPORT, 26.3 FT OFF - WP        2017 RECHECK, 25.3 FT OFF - WP</t>
  </si>
  <si>
    <t>2016 REPORT, 84.6 FT OFF STA                2017 RECHECK, 49.7 OFF - WP</t>
  </si>
  <si>
    <t>2016 REPORT, 347 FT OFF STA                2017 RECHECK, POSN UP'D - WP</t>
  </si>
  <si>
    <r>
      <rPr>
        <b/>
        <u/>
        <sz val="10"/>
        <color theme="1"/>
        <rFont val="Calibri"/>
        <family val="2"/>
        <scheme val="minor"/>
      </rPr>
      <t>VERIFY</t>
    </r>
    <r>
      <rPr>
        <b/>
        <sz val="10"/>
        <color theme="1"/>
        <rFont val="Calibri"/>
        <family val="2"/>
        <scheme val="minor"/>
      </rPr>
      <t xml:space="preserve"> -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7"/>
        <color theme="1"/>
        <rFont val="Calibri"/>
        <family val="2"/>
        <scheme val="minor"/>
      </rPr>
      <t>Perform  a total verification on the aid and submit a CG-7054 PATON report.  Advise the DSO-NS by phone or by e-mail when a critical discrepancy is observed on a Class I or II lateral aid.</t>
    </r>
  </si>
  <si>
    <r>
      <rPr>
        <b/>
        <u/>
        <sz val="10"/>
        <rFont val="Calibri"/>
        <family val="2"/>
        <scheme val="minor"/>
      </rPr>
      <t>SANITY CHECK</t>
    </r>
    <r>
      <rPr>
        <b/>
        <sz val="10"/>
        <rFont val="Calibri"/>
        <family val="2"/>
        <scheme val="minor"/>
      </rPr>
      <t xml:space="preserve"> - </t>
    </r>
    <r>
      <rPr>
        <b/>
        <sz val="7"/>
        <rFont val="Calibri"/>
        <family val="2"/>
        <scheme val="minor"/>
      </rPr>
      <t>Observe all unscheduled aids to check whether they are watching properly (WP).  Report any critical discrepancies observed on Class I and II aids with a CG-7054 PATON Report.</t>
    </r>
  </si>
  <si>
    <t>U. S. COAST GUARD AUX</t>
  </si>
  <si>
    <t xml:space="preserve">D11 - AN-3 - Little Pleasant Bay Run </t>
  </si>
  <si>
    <r>
      <rPr>
        <b/>
        <u/>
        <sz val="10"/>
        <rFont val="Calibri"/>
        <family val="2"/>
        <scheme val="minor"/>
      </rPr>
      <t>RECHECK</t>
    </r>
    <r>
      <rPr>
        <b/>
        <sz val="10"/>
        <rFont val="Calibri"/>
        <family val="2"/>
        <scheme val="minor"/>
      </rPr>
      <t xml:space="preserve"> - </t>
    </r>
    <r>
      <rPr>
        <b/>
        <sz val="7"/>
        <rFont val="Calibri"/>
        <family val="2"/>
        <scheme val="minor"/>
      </rPr>
      <t>Check the specific discrepancy indicated on the Run Sheet and report it's current status to the DSO-NS by e-mail.  Include a photograph as evidence. Normally, it is not necessary to submit a CG-7054 PATON Report for a recheck.  The DSO-NS will correct the Run Sheet or follow up with the Coast Guard.</t>
    </r>
  </si>
  <si>
    <t>Quanset Pond Buoy 2</t>
  </si>
  <si>
    <t>Red</t>
  </si>
  <si>
    <t xml:space="preserve">2013 REPORT, POSN UPD'D - WP </t>
  </si>
  <si>
    <t>Quanset Pond Buoy 4</t>
  </si>
  <si>
    <t>Strong Island Rock Buoy</t>
  </si>
  <si>
    <t>White w ORA Bands</t>
  </si>
  <si>
    <t>2015 REPORT, WP</t>
  </si>
  <si>
    <r>
      <t xml:space="preserve">2016 REPORT, </t>
    </r>
    <r>
      <rPr>
        <b/>
        <sz val="9"/>
        <color rgb="FFFF0000"/>
        <rFont val="Calibri"/>
        <family val="2"/>
        <scheme val="minor"/>
      </rPr>
      <t xml:space="preserve">PLOTS ON LAND  at 41-43-02.600 / 069-57-00.000                       2017 RECHECK, PLOTS OUT OF SEQUENCE - </t>
    </r>
    <r>
      <rPr>
        <b/>
        <sz val="9"/>
        <color rgb="FF0000CC"/>
        <rFont val="Calibri"/>
        <family val="2"/>
        <scheme val="minor"/>
      </rPr>
      <t>Attach the photo to your report.</t>
    </r>
  </si>
  <si>
    <r>
      <t>2016 REPORT, WP                              2017 RECHECK, 33.9 FT OFF - WP -</t>
    </r>
    <r>
      <rPr>
        <b/>
        <sz val="9"/>
        <color rgb="FF0000CC"/>
        <rFont val="Calibri"/>
        <family val="2"/>
        <scheme val="minor"/>
      </rPr>
      <t xml:space="preserve">   E-mail the photo to the DSO-NS.</t>
    </r>
  </si>
  <si>
    <r>
      <rPr>
        <b/>
        <sz val="12"/>
        <rFont val="Calibri"/>
        <family val="2"/>
        <scheme val="minor"/>
      </rPr>
      <t>AV NOTES:</t>
    </r>
    <r>
      <rPr>
        <b/>
        <sz val="10"/>
        <color rgb="FF0000CC"/>
        <rFont val="Calibri"/>
        <family val="2"/>
        <scheme val="minor"/>
      </rPr>
      <t xml:space="preserve"> </t>
    </r>
  </si>
  <si>
    <r>
      <t xml:space="preserve">2017 REPORT, 18.2 FT OFF - WP           </t>
    </r>
    <r>
      <rPr>
        <b/>
        <sz val="9"/>
        <color rgb="FF0000CC"/>
        <rFont val="Calibri"/>
        <family val="2"/>
        <scheme val="minor"/>
      </rPr>
      <t>E-mail photo to the DSO-NS.</t>
    </r>
  </si>
  <si>
    <t xml:space="preserve">2016 REPORT, 67.4 FT OFF STA             2017 RECHECK, 30.2 FT OFF - WP          </t>
  </si>
  <si>
    <t>2016 REPORT, 3.7 FT OFF - WP         2017 RECHECK, ON STA - WP</t>
  </si>
  <si>
    <r>
      <t xml:space="preserve">2016 REPORT, 29.9 FT OFF - WP         2017 RECHECK, 15.1 FT OFF - WP        </t>
    </r>
    <r>
      <rPr>
        <b/>
        <sz val="9"/>
        <color rgb="FF0000CC"/>
        <rFont val="Calibri"/>
        <family val="2"/>
        <scheme val="minor"/>
      </rPr>
      <t>E-mail photo to the DSO-NS.</t>
    </r>
  </si>
  <si>
    <r>
      <t xml:space="preserve">2016 REPORT, POSN UPD'D - WP      2017 RECHECK, ON STA - WP               </t>
    </r>
    <r>
      <rPr>
        <b/>
        <sz val="9"/>
        <color rgb="FF0000CC"/>
        <rFont val="Calibri"/>
        <family val="2"/>
        <scheme val="minor"/>
      </rPr>
      <t>E-mail the photo to the DSO-NS.</t>
    </r>
  </si>
  <si>
    <r>
      <t xml:space="preserve">2016 REPORT, 49.9 FT OFF - WP        2017 RECHECK, 50.0 FT OFF  STA         </t>
    </r>
    <r>
      <rPr>
        <b/>
        <sz val="9"/>
        <color rgb="FF0000CC"/>
        <rFont val="Calibri"/>
        <family val="2"/>
        <scheme val="minor"/>
      </rPr>
      <t>E-mail the photo to the DSO-NS.</t>
    </r>
    <r>
      <rPr>
        <b/>
        <sz val="9"/>
        <rFont val="Calibri"/>
        <family val="2"/>
        <scheme val="minor"/>
      </rPr>
      <t xml:space="preserve">     </t>
    </r>
  </si>
  <si>
    <r>
      <t xml:space="preserve">2016 REPORT, POSN UPD'D - WP                               2017 RECHECK, 37.8 FT OFF - WP        </t>
    </r>
    <r>
      <rPr>
        <b/>
        <sz val="9"/>
        <color rgb="FF0000CC"/>
        <rFont val="Calibri"/>
        <family val="2"/>
        <scheme val="minor"/>
      </rPr>
      <t>E-mail the photo to the DSO-NS.</t>
    </r>
  </si>
  <si>
    <r>
      <t xml:space="preserve">2016 REPORT, 45.2 FT OFF - WP         2017 RECHECK, 18.2 FT OFF - WP         </t>
    </r>
    <r>
      <rPr>
        <b/>
        <sz val="9"/>
        <color rgb="FF0000CC"/>
        <rFont val="Calibri"/>
        <family val="2"/>
        <scheme val="minor"/>
      </rPr>
      <t>E-mail the photo to the DSO-NS.</t>
    </r>
  </si>
  <si>
    <r>
      <t xml:space="preserve">2016 REPORT, 9.6 FT OFF - WP          2017 RECHECK, 20.3 FT OFF - WP         </t>
    </r>
    <r>
      <rPr>
        <b/>
        <sz val="9"/>
        <color rgb="FF0000CC"/>
        <rFont val="Calibri"/>
        <family val="2"/>
        <scheme val="minor"/>
      </rPr>
      <t>E-mail the photo to the DSO-NS.</t>
    </r>
  </si>
  <si>
    <r>
      <t xml:space="preserve">2016 REPORT, 9.6 FT OFF - WP          2017 RECHECK, 10.1 FT OFF - WP         </t>
    </r>
    <r>
      <rPr>
        <b/>
        <sz val="9"/>
        <color rgb="FF0000CC"/>
        <rFont val="Calibri"/>
        <family val="2"/>
        <scheme val="minor"/>
      </rPr>
      <t>E-mail the photo to the DSO-NS.</t>
    </r>
  </si>
  <si>
    <r>
      <t xml:space="preserve">2016 REPORT, 6.5 FT OFF - WP          2017 RECHECK, 30.2 FT OFF - WP        </t>
    </r>
    <r>
      <rPr>
        <b/>
        <sz val="9"/>
        <color rgb="FF0000CC"/>
        <rFont val="Calibri"/>
        <family val="2"/>
        <scheme val="minor"/>
      </rPr>
      <t>E-mail the photo to the DSO-NS.</t>
    </r>
  </si>
  <si>
    <r>
      <rPr>
        <sz val="9"/>
        <rFont val="Calibri"/>
        <family val="2"/>
        <scheme val="minor"/>
      </rPr>
      <t xml:space="preserve">2016 REPORT, 8.7 FT OFF - WP         </t>
    </r>
    <r>
      <rPr>
        <b/>
        <sz val="9"/>
        <rFont val="Calibri"/>
        <family val="2"/>
        <scheme val="minor"/>
      </rPr>
      <t xml:space="preserve">  2017 RECHECK, 20.3 FT OFF - WP        </t>
    </r>
    <r>
      <rPr>
        <b/>
        <sz val="9"/>
        <color rgb="FF0000CC"/>
        <rFont val="Calibri"/>
        <family val="2"/>
        <scheme val="minor"/>
      </rPr>
      <t>E-mail the photo to the DSO-NS.</t>
    </r>
  </si>
  <si>
    <r>
      <rPr>
        <sz val="9"/>
        <rFont val="Calibri"/>
        <family val="2"/>
        <scheme val="minor"/>
      </rPr>
      <t xml:space="preserve">2016 REPORT, 81.5 FT OFF STA    </t>
    </r>
    <r>
      <rPr>
        <b/>
        <sz val="9"/>
        <rFont val="Calibri"/>
        <family val="2"/>
        <scheme val="minor"/>
      </rPr>
      <t xml:space="preserve">       2017 RECHECK,</t>
    </r>
    <r>
      <rPr>
        <b/>
        <sz val="9"/>
        <color rgb="FFFF0000"/>
        <rFont val="Calibri"/>
        <family val="2"/>
        <scheme val="minor"/>
      </rPr>
      <t xml:space="preserve"> 93.1 OFF STA at 41-46-44.500 / 069-58-06.200 . </t>
    </r>
    <r>
      <rPr>
        <b/>
        <sz val="9"/>
        <color rgb="FF0000CC"/>
        <rFont val="Calibri"/>
        <family val="2"/>
        <scheme val="minor"/>
      </rPr>
      <t>Recheck POSN and advise the DSO-NS by e-mail.</t>
    </r>
  </si>
  <si>
    <r>
      <t xml:space="preserve">2016 REPORT, 11.5 FT OFF - WP        2017 RECHECK, 18.2 FT OFF - WP       </t>
    </r>
    <r>
      <rPr>
        <b/>
        <sz val="9"/>
        <color rgb="FF0000CC"/>
        <rFont val="Calibri"/>
        <family val="2"/>
        <scheme val="minor"/>
      </rPr>
      <t>E-mail the photo to the DSO-NS.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</si>
</sst>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0.0"/>
    <numFmt numFmtId="165" formatCode="[$-409]mmmm\ d\,\ yyyy;@"/>
    <numFmt numFmtId="166" formatCode="[$-409]d\-mmm;@"/>
    <numFmt numFmtId="167" formatCode="0.0%"/>
    <numFmt numFmtId="168" formatCode="00"/>
    <numFmt numFmtId="169" formatCode="0000"/>
    <numFmt numFmtId="170" formatCode="[$-409]mmm\-yy;@"/>
    <numFmt numFmtId="171" formatCode="00.000"/>
    <numFmt numFmtId="172" formatCode="[$-409]d\-mmm\-yy;@"/>
    <numFmt numFmtId="173" formatCode="[$-409]d\-mmm\-yyyy;@"/>
    <numFmt numFmtId="174" formatCode="0.00000_);[Red]\(0.00000\)"/>
  </numFmts>
  <fonts count="10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sz val="5.5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Calibri"/>
      <family val="2"/>
    </font>
    <font>
      <b/>
      <sz val="12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name val="Arial"/>
      <family val="2"/>
    </font>
    <font>
      <b/>
      <sz val="6.5"/>
      <color theme="1"/>
      <name val="Calibri"/>
      <family val="2"/>
      <scheme val="minor"/>
    </font>
    <font>
      <b/>
      <sz val="9"/>
      <name val="Arial"/>
      <family val="2"/>
    </font>
    <font>
      <sz val="8"/>
      <name val="Calibri"/>
      <family val="2"/>
      <scheme val="minor"/>
    </font>
    <font>
      <sz val="8"/>
      <color rgb="FF000000"/>
      <name val="Calibri"/>
      <family val="2"/>
    </font>
    <font>
      <b/>
      <sz val="8"/>
      <name val="Calibri"/>
      <family val="2"/>
      <scheme val="minor"/>
    </font>
    <font>
      <sz val="7.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</font>
    <font>
      <b/>
      <sz val="20"/>
      <color theme="1"/>
      <name val="Calibri"/>
      <family val="2"/>
      <scheme val="minor"/>
    </font>
    <font>
      <b/>
      <sz val="12"/>
      <name val="Arial"/>
      <family val="2"/>
    </font>
    <font>
      <b/>
      <sz val="10"/>
      <color rgb="FF000000"/>
      <name val="Calibri"/>
      <family val="2"/>
    </font>
    <font>
      <b/>
      <sz val="6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5.5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rgb="FF191970"/>
      <name val="Arial"/>
      <family val="2"/>
    </font>
    <font>
      <b/>
      <sz val="9"/>
      <color theme="1"/>
      <name val="Arial Narrow"/>
      <family val="2"/>
    </font>
    <font>
      <b/>
      <sz val="11"/>
      <color theme="1"/>
      <name val="Arial Narrow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2"/>
      <name val="Arial Narrow"/>
      <family val="2"/>
    </font>
    <font>
      <b/>
      <sz val="9"/>
      <name val="Calibri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b/>
      <sz val="14"/>
      <name val="Arial Narrow"/>
      <family val="2"/>
    </font>
    <font>
      <b/>
      <sz val="6"/>
      <name val="Arial Narrow"/>
      <family val="2"/>
    </font>
    <font>
      <b/>
      <sz val="6"/>
      <color rgb="FFFF0000"/>
      <name val="Arial Narrow"/>
      <family val="2"/>
    </font>
    <font>
      <b/>
      <sz val="6"/>
      <color rgb="FF0000CC"/>
      <name val="Arial Narrow"/>
      <family val="2"/>
    </font>
    <font>
      <sz val="6"/>
      <name val="Arial Narrow"/>
      <family val="2"/>
    </font>
    <font>
      <sz val="6"/>
      <color rgb="FF0000CC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2"/>
      <color theme="1"/>
      <name val="Arial Narrow"/>
      <family val="2"/>
    </font>
    <font>
      <b/>
      <sz val="9"/>
      <name val="Arial Narrow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Stencil"/>
      <family val="5"/>
    </font>
    <font>
      <b/>
      <sz val="8"/>
      <color theme="1"/>
      <name val="Calibri"/>
      <family val="2"/>
      <scheme val="minor"/>
    </font>
    <font>
      <sz val="8"/>
      <color theme="1"/>
      <name val="Arial Narrow"/>
      <family val="2"/>
    </font>
    <font>
      <sz val="8"/>
      <name val="Stencil"/>
      <family val="5"/>
    </font>
    <font>
      <b/>
      <sz val="14"/>
      <name val="Calibri"/>
      <family val="2"/>
      <scheme val="minor"/>
    </font>
    <font>
      <sz val="10"/>
      <color rgb="FF0000CC"/>
      <name val="Calibri"/>
      <family val="2"/>
      <scheme val="minor"/>
    </font>
    <font>
      <sz val="8"/>
      <color rgb="FF0000CC"/>
      <name val="Arial Narrow"/>
      <family val="2"/>
    </font>
    <font>
      <sz val="8"/>
      <color rgb="FFFF0000"/>
      <name val="Arial Narrow"/>
      <family val="2"/>
    </font>
    <font>
      <b/>
      <sz val="7"/>
      <color theme="1"/>
      <name val="Calibri"/>
      <family val="2"/>
      <scheme val="minor"/>
    </font>
    <font>
      <sz val="8"/>
      <color theme="1"/>
      <name val="Calibri"/>
      <family val="2"/>
    </font>
    <font>
      <sz val="8"/>
      <name val="Calibri"/>
      <family val="2"/>
    </font>
    <font>
      <sz val="11"/>
      <color rgb="FF0000CC"/>
      <name val="Calibri"/>
      <family val="2"/>
      <scheme val="minor"/>
    </font>
    <font>
      <sz val="9"/>
      <color rgb="FF0000CC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0000CC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7"/>
      <name val="Calibri"/>
      <family val="2"/>
      <scheme val="minor"/>
    </font>
    <font>
      <b/>
      <sz val="9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u/>
      <sz val="9"/>
      <name val="Calibri"/>
      <family val="2"/>
      <scheme val="minor"/>
    </font>
    <font>
      <b/>
      <sz val="9"/>
      <color rgb="FF0000CC"/>
      <name val="Calibri"/>
      <family val="2"/>
      <scheme val="minor"/>
    </font>
    <font>
      <sz val="6.5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name val="Arial Narrow"/>
      <family val="2"/>
    </font>
    <font>
      <b/>
      <sz val="8"/>
      <name val="Arial Narrow"/>
      <family val="2"/>
    </font>
    <font>
      <b/>
      <sz val="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color theme="0"/>
      <name val="Arial Narrow"/>
      <family val="2"/>
    </font>
    <font>
      <b/>
      <i/>
      <sz val="12"/>
      <color theme="0"/>
      <name val="Calibri"/>
      <family val="2"/>
      <scheme val="minor"/>
    </font>
    <font>
      <sz val="48"/>
      <color theme="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theme="4" tint="0.59999389629810485"/>
      </patternFill>
    </fill>
    <fill>
      <patternFill patternType="gray125">
        <bgColor theme="0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theme="9" tint="0.79998168889431442"/>
        <bgColor indexed="64"/>
      </patternFill>
    </fill>
  </fills>
  <borders count="12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CC"/>
      </left>
      <right style="thick">
        <color rgb="FF0000CC"/>
      </right>
      <top style="thick">
        <color rgb="FF0000CC"/>
      </top>
      <bottom style="thick">
        <color rgb="FF0000CC"/>
      </bottom>
      <diagonal/>
    </border>
    <border>
      <left style="thick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0">
    <xf numFmtId="0" fontId="0" fillId="0" borderId="0" xfId="0"/>
    <xf numFmtId="0" fontId="4" fillId="0" borderId="0" xfId="0" applyFont="1" applyAlignment="1">
      <alignment horizontal="center" vertical="center"/>
    </xf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6" borderId="0" xfId="0" applyFill="1" applyAlignment="1">
      <alignment vertical="center"/>
    </xf>
    <xf numFmtId="0" fontId="0" fillId="0" borderId="0" xfId="0" applyAlignment="1">
      <alignment horizontal="center"/>
    </xf>
    <xf numFmtId="0" fontId="0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7" borderId="0" xfId="0" applyFill="1"/>
    <xf numFmtId="0" fontId="0" fillId="6" borderId="0" xfId="0" applyFill="1"/>
    <xf numFmtId="0" fontId="1" fillId="8" borderId="6" xfId="0" applyFont="1" applyFill="1" applyBorder="1" applyAlignment="1">
      <alignment vertical="center" wrapText="1"/>
    </xf>
    <xf numFmtId="0" fontId="0" fillId="8" borderId="6" xfId="0" applyFill="1" applyBorder="1" applyAlignment="1">
      <alignment vertical="center"/>
    </xf>
    <xf numFmtId="0" fontId="0" fillId="8" borderId="6" xfId="0" applyFont="1" applyFill="1" applyBorder="1" applyAlignment="1">
      <alignment vertical="center" wrapText="1"/>
    </xf>
    <xf numFmtId="0" fontId="31" fillId="3" borderId="0" xfId="0" applyFont="1" applyFill="1" applyAlignment="1">
      <alignment horizontal="center" vertical="center"/>
    </xf>
    <xf numFmtId="0" fontId="0" fillId="3" borderId="6" xfId="0" applyFill="1" applyBorder="1"/>
    <xf numFmtId="0" fontId="0" fillId="3" borderId="6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vertical="center" wrapText="1"/>
    </xf>
    <xf numFmtId="0" fontId="31" fillId="3" borderId="6" xfId="0" applyFont="1" applyFill="1" applyBorder="1" applyAlignment="1">
      <alignment horizontal="center" vertical="center"/>
    </xf>
    <xf numFmtId="0" fontId="30" fillId="3" borderId="6" xfId="0" applyFont="1" applyFill="1" applyBorder="1" applyAlignment="1">
      <alignment vertical="center" wrapText="1"/>
    </xf>
    <xf numFmtId="0" fontId="30" fillId="3" borderId="6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vertical="center" wrapText="1"/>
    </xf>
    <xf numFmtId="0" fontId="17" fillId="3" borderId="6" xfId="0" applyFont="1" applyFill="1" applyBorder="1" applyAlignment="1">
      <alignment horizontal="center"/>
    </xf>
    <xf numFmtId="0" fontId="17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2" fillId="8" borderId="6" xfId="0" applyFont="1" applyFill="1" applyBorder="1" applyAlignment="1">
      <alignment horizontal="center" vertical="center" wrapText="1"/>
    </xf>
    <xf numFmtId="0" fontId="17" fillId="8" borderId="6" xfId="0" applyFont="1" applyFill="1" applyBorder="1" applyAlignment="1">
      <alignment horizontal="center" vertical="center" wrapText="1"/>
    </xf>
    <xf numFmtId="0" fontId="30" fillId="4" borderId="6" xfId="0" applyFont="1" applyFill="1" applyBorder="1" applyAlignment="1">
      <alignment vertical="center" wrapText="1"/>
    </xf>
    <xf numFmtId="0" fontId="10" fillId="8" borderId="6" xfId="0" applyFont="1" applyFill="1" applyBorder="1"/>
    <xf numFmtId="0" fontId="6" fillId="8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164" fontId="24" fillId="8" borderId="3" xfId="0" applyNumberFormat="1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vertical="center"/>
    </xf>
    <xf numFmtId="0" fontId="10" fillId="8" borderId="0" xfId="0" applyFont="1" applyFill="1" applyBorder="1" applyAlignment="1">
      <alignment vertical="center"/>
    </xf>
    <xf numFmtId="1" fontId="20" fillId="8" borderId="60" xfId="0" applyNumberFormat="1" applyFont="1" applyFill="1" applyBorder="1" applyAlignment="1">
      <alignment horizontal="center" vertical="center" wrapText="1"/>
    </xf>
    <xf numFmtId="168" fontId="20" fillId="8" borderId="38" xfId="0" applyNumberFormat="1" applyFont="1" applyFill="1" applyBorder="1" applyAlignment="1">
      <alignment horizontal="center" vertical="center" wrapText="1"/>
    </xf>
    <xf numFmtId="0" fontId="21" fillId="8" borderId="61" xfId="0" applyFont="1" applyFill="1" applyBorder="1" applyAlignment="1">
      <alignment horizontal="center" vertical="center" wrapText="1"/>
    </xf>
    <xf numFmtId="0" fontId="25" fillId="8" borderId="62" xfId="0" applyFont="1" applyFill="1" applyBorder="1" applyAlignment="1">
      <alignment horizontal="center" vertical="center" wrapText="1"/>
    </xf>
    <xf numFmtId="0" fontId="36" fillId="8" borderId="45" xfId="0" applyFont="1" applyFill="1" applyBorder="1" applyAlignment="1">
      <alignment horizontal="center" vertical="center" wrapText="1"/>
    </xf>
    <xf numFmtId="0" fontId="37" fillId="8" borderId="45" xfId="0" applyFont="1" applyFill="1" applyBorder="1" applyAlignment="1">
      <alignment horizontal="center" vertical="center" wrapText="1"/>
    </xf>
    <xf numFmtId="0" fontId="36" fillId="8" borderId="63" xfId="0" applyFont="1" applyFill="1" applyBorder="1" applyAlignment="1">
      <alignment horizontal="center" vertical="center" wrapText="1"/>
    </xf>
    <xf numFmtId="0" fontId="17" fillId="8" borderId="63" xfId="0" applyFont="1" applyFill="1" applyBorder="1" applyAlignment="1">
      <alignment horizontal="center" vertical="center" wrapText="1"/>
    </xf>
    <xf numFmtId="164" fontId="19" fillId="8" borderId="18" xfId="0" applyNumberFormat="1" applyFont="1" applyFill="1" applyBorder="1" applyAlignment="1">
      <alignment horizontal="center" vertical="center" wrapText="1"/>
    </xf>
    <xf numFmtId="0" fontId="15" fillId="8" borderId="65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/>
    </xf>
    <xf numFmtId="0" fontId="15" fillId="9" borderId="34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 wrapText="1"/>
    </xf>
    <xf numFmtId="49" fontId="32" fillId="12" borderId="6" xfId="0" applyNumberFormat="1" applyFont="1" applyFill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0" fillId="3" borderId="13" xfId="0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0" fontId="10" fillId="3" borderId="68" xfId="0" applyFont="1" applyFill="1" applyBorder="1" applyAlignment="1">
      <alignment vertical="center"/>
    </xf>
    <xf numFmtId="0" fontId="15" fillId="8" borderId="34" xfId="0" applyFont="1" applyFill="1" applyBorder="1" applyAlignment="1">
      <alignment horizontal="center" vertical="center"/>
    </xf>
    <xf numFmtId="0" fontId="12" fillId="8" borderId="6" xfId="0" applyFont="1" applyFill="1" applyBorder="1" applyAlignment="1">
      <alignment horizontal="left" vertical="center" wrapText="1"/>
    </xf>
    <xf numFmtId="0" fontId="10" fillId="13" borderId="12" xfId="0" applyFont="1" applyFill="1" applyBorder="1" applyAlignment="1">
      <alignment vertical="center"/>
    </xf>
    <xf numFmtId="0" fontId="11" fillId="8" borderId="70" xfId="0" applyFont="1" applyFill="1" applyBorder="1" applyAlignment="1">
      <alignment horizontal="center" vertical="center"/>
    </xf>
    <xf numFmtId="0" fontId="41" fillId="8" borderId="6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left" vertical="top" wrapText="1"/>
    </xf>
    <xf numFmtId="0" fontId="33" fillId="0" borderId="37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/>
    </xf>
    <xf numFmtId="0" fontId="10" fillId="13" borderId="48" xfId="0" applyFont="1" applyFill="1" applyBorder="1" applyAlignment="1">
      <alignment vertical="center"/>
    </xf>
    <xf numFmtId="0" fontId="40" fillId="8" borderId="72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left" vertical="top" wrapText="1"/>
    </xf>
    <xf numFmtId="0" fontId="40" fillId="8" borderId="6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vertical="top" wrapText="1"/>
    </xf>
    <xf numFmtId="0" fontId="0" fillId="3" borderId="13" xfId="0" applyFill="1" applyBorder="1" applyAlignment="1">
      <alignment horizontal="center" vertical="center"/>
    </xf>
    <xf numFmtId="0" fontId="0" fillId="3" borderId="68" xfId="0" applyFill="1" applyBorder="1" applyAlignment="1">
      <alignment horizontal="right" vertical="center"/>
    </xf>
    <xf numFmtId="0" fontId="40" fillId="8" borderId="73" xfId="0" applyFont="1" applyFill="1" applyBorder="1" applyAlignment="1">
      <alignment horizontal="center" vertical="center" wrapText="1"/>
    </xf>
    <xf numFmtId="0" fontId="27" fillId="3" borderId="37" xfId="0" applyFont="1" applyFill="1" applyBorder="1" applyAlignment="1">
      <alignment horizontal="left" vertical="top" wrapText="1"/>
    </xf>
    <xf numFmtId="0" fontId="40" fillId="8" borderId="37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vertical="top" wrapText="1"/>
    </xf>
    <xf numFmtId="0" fontId="8" fillId="3" borderId="35" xfId="0" applyFont="1" applyFill="1" applyBorder="1" applyAlignment="1">
      <alignment vertical="center"/>
    </xf>
    <xf numFmtId="0" fontId="10" fillId="3" borderId="3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8" fillId="3" borderId="9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3" borderId="51" xfId="0" applyFill="1" applyBorder="1" applyAlignment="1">
      <alignment vertical="center"/>
    </xf>
    <xf numFmtId="0" fontId="10" fillId="13" borderId="26" xfId="0" applyFont="1" applyFill="1" applyBorder="1" applyAlignment="1">
      <alignment vertical="center"/>
    </xf>
    <xf numFmtId="0" fontId="41" fillId="3" borderId="6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left" vertical="center" wrapText="1"/>
    </xf>
    <xf numFmtId="0" fontId="10" fillId="13" borderId="36" xfId="0" applyFont="1" applyFill="1" applyBorder="1" applyAlignment="1">
      <alignment vertical="center"/>
    </xf>
    <xf numFmtId="0" fontId="40" fillId="8" borderId="74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left" vertical="top" wrapText="1"/>
    </xf>
    <xf numFmtId="0" fontId="40" fillId="8" borderId="11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vertical="top" wrapText="1"/>
    </xf>
    <xf numFmtId="0" fontId="40" fillId="14" borderId="30" xfId="0" applyFont="1" applyFill="1" applyBorder="1" applyAlignment="1">
      <alignment horizontal="center" vertical="center" wrapText="1"/>
    </xf>
    <xf numFmtId="0" fontId="27" fillId="14" borderId="31" xfId="0" applyFont="1" applyFill="1" applyBorder="1" applyAlignment="1">
      <alignment horizontal="left" vertical="top" wrapText="1"/>
    </xf>
    <xf numFmtId="0" fontId="40" fillId="14" borderId="31" xfId="0" applyFont="1" applyFill="1" applyBorder="1" applyAlignment="1">
      <alignment horizontal="center" vertical="center" wrapText="1"/>
    </xf>
    <xf numFmtId="0" fontId="8" fillId="14" borderId="31" xfId="0" applyFont="1" applyFill="1" applyBorder="1" applyAlignment="1">
      <alignment vertical="top" wrapText="1"/>
    </xf>
    <xf numFmtId="0" fontId="6" fillId="14" borderId="31" xfId="0" applyFont="1" applyFill="1" applyBorder="1" applyAlignment="1">
      <alignment horizontal="center" vertical="center" wrapText="1"/>
    </xf>
    <xf numFmtId="0" fontId="0" fillId="14" borderId="31" xfId="0" applyFill="1" applyBorder="1" applyAlignment="1">
      <alignment vertical="center" wrapText="1"/>
    </xf>
    <xf numFmtId="0" fontId="8" fillId="14" borderId="31" xfId="0" applyFont="1" applyFill="1" applyBorder="1" applyAlignment="1">
      <alignment vertical="center"/>
    </xf>
    <xf numFmtId="0" fontId="10" fillId="14" borderId="31" xfId="0" applyFont="1" applyFill="1" applyBorder="1" applyAlignment="1">
      <alignment vertical="center"/>
    </xf>
    <xf numFmtId="0" fontId="8" fillId="14" borderId="32" xfId="0" applyFont="1" applyFill="1" applyBorder="1" applyAlignment="1">
      <alignment horizontal="center" vertical="center"/>
    </xf>
    <xf numFmtId="0" fontId="45" fillId="0" borderId="5" xfId="0" applyFont="1" applyBorder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0" fontId="62" fillId="0" borderId="0" xfId="0" applyFont="1" applyAlignment="1">
      <alignment horizontal="center"/>
    </xf>
    <xf numFmtId="0" fontId="62" fillId="0" borderId="0" xfId="0" applyFont="1"/>
    <xf numFmtId="0" fontId="52" fillId="0" borderId="0" xfId="0" applyFont="1" applyAlignment="1"/>
    <xf numFmtId="0" fontId="51" fillId="0" borderId="0" xfId="0" applyFont="1" applyAlignment="1">
      <alignment wrapText="1"/>
    </xf>
    <xf numFmtId="0" fontId="51" fillId="0" borderId="0" xfId="0" applyFont="1" applyAlignment="1"/>
    <xf numFmtId="0" fontId="48" fillId="0" borderId="1" xfId="0" applyFont="1" applyBorder="1" applyAlignment="1"/>
    <xf numFmtId="1" fontId="50" fillId="3" borderId="77" xfId="0" applyNumberFormat="1" applyFont="1" applyFill="1" applyBorder="1" applyAlignment="1">
      <alignment horizontal="left" vertical="center" wrapText="1"/>
    </xf>
    <xf numFmtId="1" fontId="50" fillId="3" borderId="78" xfId="0" applyNumberFormat="1" applyFont="1" applyFill="1" applyBorder="1" applyAlignment="1">
      <alignment horizontal="left" vertical="center" wrapText="1"/>
    </xf>
    <xf numFmtId="0" fontId="54" fillId="8" borderId="79" xfId="0" applyFont="1" applyFill="1" applyBorder="1" applyAlignment="1">
      <alignment horizontal="left" vertical="center" wrapText="1"/>
    </xf>
    <xf numFmtId="0" fontId="69" fillId="3" borderId="46" xfId="0" applyFont="1" applyFill="1" applyBorder="1" applyAlignment="1">
      <alignment horizontal="center"/>
    </xf>
    <xf numFmtId="0" fontId="69" fillId="3" borderId="9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4" fillId="0" borderId="27" xfId="0" applyFont="1" applyBorder="1" applyAlignment="1">
      <alignment horizontal="center" vertical="center"/>
    </xf>
    <xf numFmtId="0" fontId="66" fillId="6" borderId="0" xfId="0" applyFont="1" applyFill="1" applyAlignment="1">
      <alignment vertical="center"/>
    </xf>
    <xf numFmtId="0" fontId="6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8" borderId="5" xfId="0" applyFont="1" applyFill="1" applyBorder="1" applyAlignment="1">
      <alignment horizontal="left" vertical="center" wrapText="1"/>
    </xf>
    <xf numFmtId="0" fontId="10" fillId="0" borderId="0" xfId="0" applyFont="1"/>
    <xf numFmtId="170" fontId="65" fillId="3" borderId="80" xfId="0" applyNumberFormat="1" applyFont="1" applyFill="1" applyBorder="1" applyAlignment="1" applyProtection="1">
      <alignment horizontal="center" vertical="center"/>
      <protection locked="0"/>
    </xf>
    <xf numFmtId="2" fontId="18" fillId="3" borderId="13" xfId="0" applyNumberFormat="1" applyFont="1" applyFill="1" applyBorder="1" applyAlignment="1" applyProtection="1">
      <alignment horizontal="center" vertical="center"/>
    </xf>
    <xf numFmtId="171" fontId="68" fillId="3" borderId="96" xfId="0" applyNumberFormat="1" applyFont="1" applyFill="1" applyBorder="1" applyAlignment="1">
      <alignment horizontal="center" vertical="center"/>
    </xf>
    <xf numFmtId="0" fontId="8" fillId="4" borderId="90" xfId="0" applyFont="1" applyFill="1" applyBorder="1" applyAlignment="1">
      <alignment horizontal="center" vertical="center" wrapText="1"/>
    </xf>
    <xf numFmtId="171" fontId="8" fillId="4" borderId="6" xfId="0" applyNumberFormat="1" applyFont="1" applyFill="1" applyBorder="1" applyAlignment="1">
      <alignment horizontal="center" vertical="center"/>
    </xf>
    <xf numFmtId="164" fontId="27" fillId="4" borderId="6" xfId="0" applyNumberFormat="1" applyFont="1" applyFill="1" applyBorder="1" applyAlignment="1" applyProtection="1">
      <alignment horizontal="center" vertical="center"/>
    </xf>
    <xf numFmtId="0" fontId="60" fillId="4" borderId="6" xfId="0" applyFont="1" applyFill="1" applyBorder="1" applyAlignment="1" applyProtection="1">
      <alignment horizontal="center" vertical="center"/>
    </xf>
    <xf numFmtId="164" fontId="27" fillId="4" borderId="97" xfId="0" applyNumberFormat="1" applyFont="1" applyFill="1" applyBorder="1" applyAlignment="1" applyProtection="1">
      <alignment horizontal="center" vertical="center"/>
    </xf>
    <xf numFmtId="166" fontId="72" fillId="3" borderId="91" xfId="0" applyNumberFormat="1" applyFont="1" applyFill="1" applyBorder="1" applyAlignment="1">
      <alignment horizontal="center" vertical="center"/>
    </xf>
    <xf numFmtId="0" fontId="28" fillId="17" borderId="100" xfId="0" applyFont="1" applyFill="1" applyBorder="1" applyAlignment="1">
      <alignment horizontal="center" vertical="center" wrapText="1"/>
    </xf>
    <xf numFmtId="0" fontId="28" fillId="17" borderId="60" xfId="0" applyFont="1" applyFill="1" applyBorder="1" applyAlignment="1">
      <alignment horizontal="center" vertical="center" wrapText="1"/>
    </xf>
    <xf numFmtId="0" fontId="28" fillId="17" borderId="89" xfId="0" applyFont="1" applyFill="1" applyBorder="1" applyAlignment="1">
      <alignment horizontal="center" vertical="center" wrapText="1"/>
    </xf>
    <xf numFmtId="0" fontId="8" fillId="17" borderId="89" xfId="0" applyFont="1" applyFill="1" applyBorder="1" applyAlignment="1">
      <alignment horizontal="center" vertical="center" wrapText="1"/>
    </xf>
    <xf numFmtId="0" fontId="8" fillId="17" borderId="28" xfId="0" applyFont="1" applyFill="1" applyBorder="1" applyAlignment="1">
      <alignment horizontal="center" vertical="center" wrapText="1"/>
    </xf>
    <xf numFmtId="164" fontId="8" fillId="17" borderId="28" xfId="0" applyNumberFormat="1" applyFont="1" applyFill="1" applyBorder="1" applyAlignment="1">
      <alignment horizontal="center" vertical="center" wrapText="1"/>
    </xf>
    <xf numFmtId="0" fontId="69" fillId="17" borderId="28" xfId="0" applyFont="1" applyFill="1" applyBorder="1" applyAlignment="1">
      <alignment horizontal="center" vertical="center"/>
    </xf>
    <xf numFmtId="16" fontId="27" fillId="3" borderId="95" xfId="0" applyNumberFormat="1" applyFont="1" applyFill="1" applyBorder="1" applyAlignment="1">
      <alignment horizontal="center" vertical="center"/>
    </xf>
    <xf numFmtId="16" fontId="27" fillId="3" borderId="16" xfId="0" applyNumberFormat="1" applyFont="1" applyFill="1" applyBorder="1" applyAlignment="1">
      <alignment horizontal="center" vertical="center" wrapText="1"/>
    </xf>
    <xf numFmtId="0" fontId="76" fillId="17" borderId="98" xfId="0" applyFont="1" applyFill="1" applyBorder="1" applyAlignment="1">
      <alignment horizontal="center" vertical="center"/>
    </xf>
    <xf numFmtId="164" fontId="77" fillId="17" borderId="60" xfId="0" applyNumberFormat="1" applyFont="1" applyFill="1" applyBorder="1" applyAlignment="1" applyProtection="1">
      <alignment horizontal="left" vertical="center"/>
    </xf>
    <xf numFmtId="164" fontId="77" fillId="17" borderId="59" xfId="0" applyNumberFormat="1" applyFont="1" applyFill="1" applyBorder="1" applyAlignment="1" applyProtection="1">
      <alignment horizontal="center" vertical="center" wrapText="1"/>
    </xf>
    <xf numFmtId="164" fontId="77" fillId="17" borderId="86" xfId="0" applyNumberFormat="1" applyFont="1" applyFill="1" applyBorder="1" applyAlignment="1" applyProtection="1">
      <alignment horizontal="left" vertical="center"/>
    </xf>
    <xf numFmtId="164" fontId="77" fillId="17" borderId="86" xfId="0" applyNumberFormat="1" applyFont="1" applyFill="1" applyBorder="1" applyAlignment="1" applyProtection="1">
      <alignment horizontal="center" vertical="center"/>
    </xf>
    <xf numFmtId="0" fontId="69" fillId="17" borderId="12" xfId="0" applyFont="1" applyFill="1" applyBorder="1" applyAlignment="1">
      <alignment horizontal="center" vertical="center"/>
    </xf>
    <xf numFmtId="0" fontId="69" fillId="17" borderId="5" xfId="0" applyFont="1" applyFill="1" applyBorder="1" applyAlignment="1">
      <alignment horizontal="center" vertical="center" wrapText="1"/>
    </xf>
    <xf numFmtId="0" fontId="74" fillId="17" borderId="5" xfId="0" applyFont="1" applyFill="1" applyBorder="1" applyAlignment="1">
      <alignment horizontal="center" vertical="center" wrapText="1"/>
    </xf>
    <xf numFmtId="0" fontId="73" fillId="17" borderId="5" xfId="0" applyFont="1" applyFill="1" applyBorder="1" applyAlignment="1">
      <alignment horizontal="center" vertical="center" wrapText="1"/>
    </xf>
    <xf numFmtId="0" fontId="60" fillId="17" borderId="46" xfId="0" applyFont="1" applyFill="1" applyBorder="1" applyAlignment="1">
      <alignment horizontal="center" vertical="center" wrapText="1"/>
    </xf>
    <xf numFmtId="0" fontId="27" fillId="5" borderId="53" xfId="0" applyFont="1" applyFill="1" applyBorder="1" applyAlignment="1">
      <alignment horizontal="center" vertical="center" wrapText="1"/>
    </xf>
    <xf numFmtId="0" fontId="27" fillId="10" borderId="4" xfId="0" applyFont="1" applyFill="1" applyBorder="1" applyAlignment="1">
      <alignment horizontal="center" vertical="center" wrapText="1"/>
    </xf>
    <xf numFmtId="0" fontId="27" fillId="11" borderId="40" xfId="0" applyFont="1" applyFill="1" applyBorder="1" applyAlignment="1">
      <alignment horizontal="center" vertical="center" wrapText="1"/>
    </xf>
    <xf numFmtId="0" fontId="50" fillId="0" borderId="103" xfId="0" applyFont="1" applyBorder="1" applyAlignment="1" applyProtection="1">
      <alignment horizontal="center" vertical="center"/>
      <protection locked="0"/>
    </xf>
    <xf numFmtId="0" fontId="50" fillId="10" borderId="92" xfId="0" applyFont="1" applyFill="1" applyBorder="1" applyAlignment="1" applyProtection="1">
      <alignment horizontal="center" vertical="center" wrapText="1"/>
      <protection locked="0"/>
    </xf>
    <xf numFmtId="0" fontId="50" fillId="11" borderId="92" xfId="0" applyFont="1" applyFill="1" applyBorder="1" applyAlignment="1" applyProtection="1">
      <alignment horizontal="center" vertical="center"/>
      <protection locked="0"/>
    </xf>
    <xf numFmtId="0" fontId="50" fillId="5" borderId="92" xfId="0" applyFont="1" applyFill="1" applyBorder="1" applyAlignment="1" applyProtection="1">
      <alignment horizontal="center" vertical="center"/>
      <protection locked="0"/>
    </xf>
    <xf numFmtId="0" fontId="50" fillId="4" borderId="104" xfId="0" applyFont="1" applyFill="1" applyBorder="1" applyAlignment="1" applyProtection="1">
      <alignment horizontal="center" vertical="center"/>
      <protection locked="0"/>
    </xf>
    <xf numFmtId="0" fontId="50" fillId="5" borderId="103" xfId="0" applyFont="1" applyFill="1" applyBorder="1" applyAlignment="1" applyProtection="1">
      <alignment horizontal="center" vertical="center"/>
      <protection locked="0"/>
    </xf>
    <xf numFmtId="0" fontId="50" fillId="11" borderId="104" xfId="0" applyFont="1" applyFill="1" applyBorder="1" applyAlignment="1" applyProtection="1">
      <alignment horizontal="center" vertical="center"/>
      <protection locked="0"/>
    </xf>
    <xf numFmtId="171" fontId="7" fillId="3" borderId="11" xfId="0" applyNumberFormat="1" applyFont="1" applyFill="1" applyBorder="1" applyAlignment="1">
      <alignment horizontal="center" vertical="center" wrapText="1"/>
    </xf>
    <xf numFmtId="0" fontId="29" fillId="3" borderId="90" xfId="0" applyFont="1" applyFill="1" applyBorder="1" applyAlignment="1">
      <alignment horizontal="center" vertical="center" wrapText="1"/>
    </xf>
    <xf numFmtId="0" fontId="51" fillId="3" borderId="13" xfId="0" applyFont="1" applyFill="1" applyBorder="1" applyAlignment="1">
      <alignment horizontal="center" vertical="center" wrapText="1"/>
    </xf>
    <xf numFmtId="0" fontId="51" fillId="3" borderId="0" xfId="0" applyFont="1" applyFill="1" applyBorder="1" applyAlignment="1">
      <alignment horizontal="center" vertical="center" wrapText="1"/>
    </xf>
    <xf numFmtId="0" fontId="51" fillId="3" borderId="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51" fillId="3" borderId="13" xfId="0" applyFont="1" applyFill="1" applyBorder="1" applyAlignment="1">
      <alignment horizontal="center" vertical="center" wrapText="1"/>
    </xf>
    <xf numFmtId="0" fontId="51" fillId="3" borderId="0" xfId="0" applyFont="1" applyFill="1" applyBorder="1" applyAlignment="1">
      <alignment horizontal="center" vertical="center" wrapText="1"/>
    </xf>
    <xf numFmtId="0" fontId="51" fillId="3" borderId="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49" fillId="3" borderId="31" xfId="0" applyFont="1" applyFill="1" applyBorder="1" applyAlignment="1" applyProtection="1">
      <alignment horizontal="center" vertical="center" wrapText="1"/>
      <protection locked="0"/>
    </xf>
    <xf numFmtId="0" fontId="3" fillId="3" borderId="31" xfId="0" applyFont="1" applyFill="1" applyBorder="1" applyAlignment="1">
      <alignment horizontal="left" vertical="center" wrapText="1"/>
    </xf>
    <xf numFmtId="0" fontId="27" fillId="3" borderId="31" xfId="0" applyFont="1" applyFill="1" applyBorder="1" applyAlignment="1">
      <alignment horizontal="center" vertical="center" wrapText="1"/>
    </xf>
    <xf numFmtId="0" fontId="78" fillId="3" borderId="31" xfId="0" applyFont="1" applyFill="1" applyBorder="1" applyAlignment="1">
      <alignment horizontal="center" vertical="center" wrapText="1"/>
    </xf>
    <xf numFmtId="171" fontId="78" fillId="3" borderId="31" xfId="0" applyNumberFormat="1" applyFont="1" applyFill="1" applyBorder="1" applyAlignment="1">
      <alignment horizontal="center" vertical="center"/>
    </xf>
    <xf numFmtId="166" fontId="72" fillId="3" borderId="31" xfId="0" applyNumberFormat="1" applyFont="1" applyFill="1" applyBorder="1" applyAlignment="1">
      <alignment horizontal="center" vertical="center"/>
    </xf>
    <xf numFmtId="164" fontId="72" fillId="3" borderId="31" xfId="0" applyNumberFormat="1" applyFont="1" applyFill="1" applyBorder="1" applyAlignment="1">
      <alignment horizontal="center" vertical="center"/>
    </xf>
    <xf numFmtId="164" fontId="79" fillId="3" borderId="31" xfId="0" applyNumberFormat="1" applyFont="1" applyFill="1" applyBorder="1" applyAlignment="1">
      <alignment horizontal="left" vertical="top"/>
    </xf>
    <xf numFmtId="171" fontId="7" fillId="3" borderId="31" xfId="0" applyNumberFormat="1" applyFont="1" applyFill="1" applyBorder="1" applyAlignment="1">
      <alignment horizontal="center" vertical="center" wrapText="1"/>
    </xf>
    <xf numFmtId="1" fontId="65" fillId="3" borderId="31" xfId="0" applyNumberFormat="1" applyFont="1" applyFill="1" applyBorder="1" applyAlignment="1" applyProtection="1">
      <alignment horizontal="center" vertical="center" wrapText="1"/>
    </xf>
    <xf numFmtId="0" fontId="0" fillId="3" borderId="31" xfId="0" applyFill="1" applyBorder="1" applyAlignment="1">
      <alignment horizontal="left" vertical="top"/>
    </xf>
    <xf numFmtId="0" fontId="0" fillId="3" borderId="32" xfId="0" applyFill="1" applyBorder="1" applyAlignment="1">
      <alignment horizontal="left" vertical="top"/>
    </xf>
    <xf numFmtId="0" fontId="51" fillId="3" borderId="13" xfId="0" applyFont="1" applyFill="1" applyBorder="1" applyAlignment="1">
      <alignment horizontal="center" vertical="center" wrapText="1"/>
    </xf>
    <xf numFmtId="0" fontId="51" fillId="3" borderId="0" xfId="0" applyFont="1" applyFill="1" applyBorder="1" applyAlignment="1">
      <alignment horizontal="center" vertical="center" wrapText="1"/>
    </xf>
    <xf numFmtId="0" fontId="51" fillId="3" borderId="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29" fillId="3" borderId="94" xfId="0" applyFont="1" applyFill="1" applyBorder="1" applyAlignment="1">
      <alignment horizontal="center" vertical="center" wrapText="1"/>
    </xf>
    <xf numFmtId="0" fontId="50" fillId="10" borderId="110" xfId="0" applyFont="1" applyFill="1" applyBorder="1" applyAlignment="1" applyProtection="1">
      <alignment horizontal="center" vertical="center" wrapText="1"/>
      <protection locked="0"/>
    </xf>
    <xf numFmtId="0" fontId="50" fillId="5" borderId="112" xfId="0" applyFont="1" applyFill="1" applyBorder="1" applyAlignment="1" applyProtection="1">
      <alignment horizontal="center" vertical="center"/>
      <protection locked="0"/>
    </xf>
    <xf numFmtId="0" fontId="50" fillId="11" borderId="111" xfId="0" applyFont="1" applyFill="1" applyBorder="1" applyAlignment="1" applyProtection="1">
      <alignment horizontal="center" vertical="center"/>
      <protection locked="0"/>
    </xf>
    <xf numFmtId="0" fontId="27" fillId="5" borderId="113" xfId="0" applyFont="1" applyFill="1" applyBorder="1" applyAlignment="1">
      <alignment horizontal="center" vertical="center" wrapText="1"/>
    </xf>
    <xf numFmtId="0" fontId="27" fillId="10" borderId="100" xfId="0" applyFont="1" applyFill="1" applyBorder="1" applyAlignment="1">
      <alignment horizontal="center" vertical="center" wrapText="1"/>
    </xf>
    <xf numFmtId="0" fontId="27" fillId="11" borderId="86" xfId="0" applyFont="1" applyFill="1" applyBorder="1" applyAlignment="1">
      <alignment horizontal="center" vertical="center" wrapText="1"/>
    </xf>
    <xf numFmtId="0" fontId="67" fillId="3" borderId="50" xfId="0" applyFont="1" applyFill="1" applyBorder="1" applyAlignment="1">
      <alignment horizontal="left" vertical="top" wrapText="1"/>
    </xf>
    <xf numFmtId="0" fontId="18" fillId="3" borderId="13" xfId="0" applyFont="1" applyFill="1" applyBorder="1" applyAlignment="1" applyProtection="1">
      <alignment horizontal="center" vertical="center"/>
      <protection locked="0"/>
    </xf>
    <xf numFmtId="0" fontId="13" fillId="3" borderId="102" xfId="0" applyFont="1" applyFill="1" applyBorder="1" applyAlignment="1" applyProtection="1">
      <alignment horizontal="center" vertical="center" wrapText="1"/>
      <protection locked="0"/>
    </xf>
    <xf numFmtId="1" fontId="82" fillId="3" borderId="11" xfId="0" applyNumberFormat="1" applyFont="1" applyFill="1" applyBorder="1" applyAlignment="1" applyProtection="1">
      <alignment horizontal="center" vertical="center" wrapText="1"/>
    </xf>
    <xf numFmtId="0" fontId="27" fillId="5" borderId="108" xfId="0" applyFont="1" applyFill="1" applyBorder="1" applyAlignment="1">
      <alignment horizontal="center" vertical="center" wrapText="1"/>
    </xf>
    <xf numFmtId="0" fontId="27" fillId="5" borderId="109" xfId="0" applyFont="1" applyFill="1" applyBorder="1" applyAlignment="1">
      <alignment horizontal="center" vertical="center" wrapText="1"/>
    </xf>
    <xf numFmtId="1" fontId="75" fillId="16" borderId="13" xfId="0" applyNumberFormat="1" applyFont="1" applyFill="1" applyBorder="1" applyAlignment="1" applyProtection="1">
      <alignment horizontal="center" vertical="center"/>
    </xf>
    <xf numFmtId="164" fontId="83" fillId="3" borderId="3" xfId="0" applyNumberFormat="1" applyFont="1" applyFill="1" applyBorder="1" applyAlignment="1" applyProtection="1">
      <alignment horizontal="center" vertical="center"/>
      <protection locked="0"/>
    </xf>
    <xf numFmtId="171" fontId="28" fillId="17" borderId="98" xfId="0" applyNumberFormat="1" applyFont="1" applyFill="1" applyBorder="1" applyAlignment="1">
      <alignment horizontal="center" vertical="center" wrapText="1"/>
    </xf>
    <xf numFmtId="171" fontId="0" fillId="0" borderId="0" xfId="0" applyNumberFormat="1"/>
    <xf numFmtId="171" fontId="8" fillId="0" borderId="0" xfId="0" applyNumberFormat="1" applyFont="1"/>
    <xf numFmtId="171" fontId="29" fillId="3" borderId="97" xfId="0" applyNumberFormat="1" applyFont="1" applyFill="1" applyBorder="1" applyAlignment="1">
      <alignment horizontal="center" vertical="center" wrapText="1"/>
    </xf>
    <xf numFmtId="171" fontId="29" fillId="3" borderId="6" xfId="0" applyNumberFormat="1" applyFont="1" applyFill="1" applyBorder="1" applyAlignment="1">
      <alignment horizontal="center" vertical="center" wrapText="1"/>
    </xf>
    <xf numFmtId="0" fontId="84" fillId="3" borderId="105" xfId="0" applyFont="1" applyFill="1" applyBorder="1" applyAlignment="1">
      <alignment horizontal="center" vertical="center" wrapText="1"/>
    </xf>
    <xf numFmtId="171" fontId="84" fillId="3" borderId="107" xfId="0" applyNumberFormat="1" applyFont="1" applyFill="1" applyBorder="1" applyAlignment="1">
      <alignment horizontal="center" vertical="center"/>
    </xf>
    <xf numFmtId="173" fontId="85" fillId="3" borderId="81" xfId="0" applyNumberFormat="1" applyFont="1" applyFill="1" applyBorder="1" applyAlignment="1" applyProtection="1">
      <alignment horizontal="center" vertical="center"/>
      <protection locked="0"/>
    </xf>
    <xf numFmtId="168" fontId="28" fillId="17" borderId="28" xfId="0" applyNumberFormat="1" applyFont="1" applyFill="1" applyBorder="1" applyAlignment="1">
      <alignment horizontal="center" vertical="center" wrapText="1"/>
    </xf>
    <xf numFmtId="168" fontId="29" fillId="3" borderId="94" xfId="0" applyNumberFormat="1" applyFont="1" applyFill="1" applyBorder="1" applyAlignment="1">
      <alignment horizontal="center" vertical="center" wrapText="1"/>
    </xf>
    <xf numFmtId="168" fontId="29" fillId="3" borderId="90" xfId="0" applyNumberFormat="1" applyFont="1" applyFill="1" applyBorder="1" applyAlignment="1">
      <alignment horizontal="center" vertical="center" wrapText="1"/>
    </xf>
    <xf numFmtId="168" fontId="84" fillId="3" borderId="105" xfId="0" applyNumberFormat="1" applyFont="1" applyFill="1" applyBorder="1" applyAlignment="1">
      <alignment horizontal="center" vertical="center" wrapText="1"/>
    </xf>
    <xf numFmtId="168" fontId="78" fillId="3" borderId="31" xfId="0" applyNumberFormat="1" applyFont="1" applyFill="1" applyBorder="1" applyAlignment="1">
      <alignment horizontal="center" vertical="center" wrapText="1"/>
    </xf>
    <xf numFmtId="168" fontId="0" fillId="0" borderId="0" xfId="0" applyNumberFormat="1" applyAlignment="1">
      <alignment horizontal="center"/>
    </xf>
    <xf numFmtId="168" fontId="29" fillId="3" borderId="41" xfId="0" applyNumberFormat="1" applyFont="1" applyFill="1" applyBorder="1" applyAlignment="1">
      <alignment horizontal="center" vertical="center" wrapText="1"/>
    </xf>
    <xf numFmtId="168" fontId="29" fillId="3" borderId="6" xfId="0" applyNumberFormat="1" applyFont="1" applyFill="1" applyBorder="1" applyAlignment="1">
      <alignment horizontal="center" vertical="center" wrapText="1"/>
    </xf>
    <xf numFmtId="168" fontId="84" fillId="3" borderId="106" xfId="0" applyNumberFormat="1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168" fontId="10" fillId="8" borderId="5" xfId="0" applyNumberFormat="1" applyFont="1" applyFill="1" applyBorder="1" applyAlignment="1">
      <alignment horizontal="left" vertical="center" wrapText="1"/>
    </xf>
    <xf numFmtId="168" fontId="10" fillId="0" borderId="0" xfId="0" applyNumberFormat="1" applyFont="1"/>
    <xf numFmtId="0" fontId="51" fillId="0" borderId="120" xfId="0" applyFont="1" applyBorder="1" applyAlignment="1">
      <alignment horizontal="center" vertical="center"/>
    </xf>
    <xf numFmtId="0" fontId="1" fillId="18" borderId="118" xfId="0" applyFont="1" applyFill="1" applyBorder="1" applyAlignment="1">
      <alignment horizontal="center" vertical="center"/>
    </xf>
    <xf numFmtId="0" fontId="1" fillId="10" borderId="118" xfId="0" applyFont="1" applyFill="1" applyBorder="1" applyAlignment="1">
      <alignment horizontal="center" vertical="center"/>
    </xf>
    <xf numFmtId="0" fontId="61" fillId="11" borderId="118" xfId="0" applyFont="1" applyFill="1" applyBorder="1" applyAlignment="1">
      <alignment horizontal="center" vertical="center"/>
    </xf>
    <xf numFmtId="0" fontId="61" fillId="19" borderId="118" xfId="0" applyFont="1" applyFill="1" applyBorder="1" applyAlignment="1">
      <alignment horizontal="center" vertical="center"/>
    </xf>
    <xf numFmtId="171" fontId="32" fillId="0" borderId="118" xfId="0" applyNumberFormat="1" applyFont="1" applyBorder="1" applyAlignment="1">
      <alignment horizontal="center" vertical="center"/>
    </xf>
    <xf numFmtId="0" fontId="71" fillId="3" borderId="12" xfId="0" applyFont="1" applyFill="1" applyBorder="1" applyAlignment="1" applyProtection="1">
      <alignment horizontal="left" vertical="top"/>
      <protection locked="0"/>
    </xf>
    <xf numFmtId="0" fontId="71" fillId="3" borderId="30" xfId="0" applyFont="1" applyFill="1" applyBorder="1" applyAlignment="1" applyProtection="1">
      <alignment horizontal="left" vertical="top"/>
      <protection locked="0"/>
    </xf>
    <xf numFmtId="0" fontId="51" fillId="3" borderId="30" xfId="0" applyFont="1" applyFill="1" applyBorder="1" applyAlignment="1">
      <alignment horizontal="center" vertical="center" wrapText="1"/>
    </xf>
    <xf numFmtId="0" fontId="51" fillId="3" borderId="31" xfId="0" applyFont="1" applyFill="1" applyBorder="1" applyAlignment="1">
      <alignment horizontal="center" vertical="center" wrapText="1"/>
    </xf>
    <xf numFmtId="0" fontId="51" fillId="3" borderId="32" xfId="0" applyFont="1" applyFill="1" applyBorder="1" applyAlignment="1">
      <alignment horizontal="center" vertical="center" wrapText="1"/>
    </xf>
    <xf numFmtId="0" fontId="1" fillId="0" borderId="119" xfId="0" applyFont="1" applyBorder="1" applyAlignment="1">
      <alignment horizontal="center" vertical="center"/>
    </xf>
    <xf numFmtId="174" fontId="14" fillId="6" borderId="27" xfId="0" applyNumberFormat="1" applyFont="1" applyFill="1" applyBorder="1" applyAlignment="1">
      <alignment horizontal="center" vertical="center"/>
    </xf>
    <xf numFmtId="174" fontId="14" fillId="0" borderId="27" xfId="0" applyNumberFormat="1" applyFont="1" applyBorder="1" applyAlignment="1">
      <alignment horizontal="center" vertical="center"/>
    </xf>
    <xf numFmtId="174" fontId="14" fillId="0" borderId="57" xfId="0" applyNumberFormat="1" applyFont="1" applyBorder="1" applyAlignment="1">
      <alignment horizontal="center" vertical="center"/>
    </xf>
    <xf numFmtId="174" fontId="14" fillId="0" borderId="57" xfId="0" applyNumberFormat="1" applyFont="1" applyBorder="1" applyAlignment="1">
      <alignment horizontal="left" vertical="center"/>
    </xf>
    <xf numFmtId="174" fontId="10" fillId="6" borderId="0" xfId="0" applyNumberFormat="1" applyFont="1" applyFill="1" applyAlignment="1">
      <alignment horizontal="center" vertical="center"/>
    </xf>
    <xf numFmtId="174" fontId="32" fillId="0" borderId="0" xfId="0" applyNumberFormat="1" applyFont="1" applyAlignment="1">
      <alignment horizontal="right" vertical="center"/>
    </xf>
    <xf numFmtId="174" fontId="10" fillId="20" borderId="120" xfId="0" applyNumberFormat="1" applyFont="1" applyFill="1" applyBorder="1" applyAlignment="1">
      <alignment vertical="center"/>
    </xf>
    <xf numFmtId="174" fontId="32" fillId="0" borderId="0" xfId="0" applyNumberFormat="1" applyFont="1" applyBorder="1" applyAlignment="1">
      <alignment horizontal="right" vertical="center"/>
    </xf>
    <xf numFmtId="174" fontId="10" fillId="0" borderId="121" xfId="0" applyNumberFormat="1" applyFont="1" applyBorder="1" applyAlignment="1">
      <alignment horizontal="right" vertical="center"/>
    </xf>
    <xf numFmtId="174" fontId="32" fillId="20" borderId="121" xfId="0" applyNumberFormat="1" applyFont="1" applyFill="1" applyBorder="1" applyAlignment="1">
      <alignment vertical="center"/>
    </xf>
    <xf numFmtId="174" fontId="10" fillId="0" borderId="120" xfId="0" applyNumberFormat="1" applyFont="1" applyBorder="1" applyAlignment="1">
      <alignment vertical="center"/>
    </xf>
    <xf numFmtId="174" fontId="10" fillId="0" borderId="0" xfId="0" applyNumberFormat="1" applyFont="1" applyAlignment="1">
      <alignment vertical="center"/>
    </xf>
    <xf numFmtId="174" fontId="10" fillId="6" borderId="0" xfId="0" applyNumberFormat="1" applyFont="1" applyFill="1" applyAlignment="1">
      <alignment vertical="center"/>
    </xf>
    <xf numFmtId="164" fontId="86" fillId="3" borderId="11" xfId="0" applyNumberFormat="1" applyFont="1" applyFill="1" applyBorder="1" applyAlignment="1">
      <alignment horizontal="center" vertical="center" wrapText="1"/>
    </xf>
    <xf numFmtId="171" fontId="91" fillId="4" borderId="6" xfId="0" applyNumberFormat="1" applyFont="1" applyFill="1" applyBorder="1" applyAlignment="1">
      <alignment horizontal="center" vertical="center"/>
    </xf>
    <xf numFmtId="164" fontId="18" fillId="3" borderId="99" xfId="0" applyNumberFormat="1" applyFont="1" applyFill="1" applyBorder="1" applyAlignment="1">
      <alignment horizontal="center" vertical="center" wrapText="1"/>
    </xf>
    <xf numFmtId="164" fontId="79" fillId="3" borderId="123" xfId="0" applyNumberFormat="1" applyFont="1" applyFill="1" applyBorder="1" applyAlignment="1">
      <alignment horizontal="left" vertical="top"/>
    </xf>
    <xf numFmtId="0" fontId="27" fillId="5" borderId="124" xfId="0" applyFont="1" applyFill="1" applyBorder="1" applyAlignment="1">
      <alignment horizontal="center" vertical="center" wrapText="1"/>
    </xf>
    <xf numFmtId="0" fontId="27" fillId="10" borderId="125" xfId="0" applyFont="1" applyFill="1" applyBorder="1" applyAlignment="1">
      <alignment horizontal="center" vertical="center" wrapText="1"/>
    </xf>
    <xf numFmtId="0" fontId="27" fillId="11" borderId="126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171" fontId="17" fillId="21" borderId="11" xfId="0" applyNumberFormat="1" applyFont="1" applyFill="1" applyBorder="1" applyAlignment="1">
      <alignment horizontal="center" vertical="center" wrapText="1"/>
    </xf>
    <xf numFmtId="0" fontId="13" fillId="21" borderId="102" xfId="0" applyFont="1" applyFill="1" applyBorder="1" applyAlignment="1" applyProtection="1">
      <alignment horizontal="center" vertical="center" wrapText="1"/>
      <protection locked="0"/>
    </xf>
    <xf numFmtId="164" fontId="18" fillId="21" borderId="99" xfId="0" applyNumberFormat="1" applyFont="1" applyFill="1" applyBorder="1" applyAlignment="1">
      <alignment horizontal="center" vertical="center" wrapText="1"/>
    </xf>
    <xf numFmtId="171" fontId="17" fillId="3" borderId="11" xfId="0" applyNumberFormat="1" applyFont="1" applyFill="1" applyBorder="1" applyAlignment="1">
      <alignment horizontal="center" vertical="center" wrapText="1"/>
    </xf>
    <xf numFmtId="1" fontId="86" fillId="3" borderId="11" xfId="0" applyNumberFormat="1" applyFont="1" applyFill="1" applyBorder="1" applyAlignment="1" applyProtection="1">
      <alignment horizontal="center" vertical="center" wrapText="1"/>
    </xf>
    <xf numFmtId="168" fontId="67" fillId="17" borderId="50" xfId="0" applyNumberFormat="1" applyFont="1" applyFill="1" applyBorder="1" applyAlignment="1">
      <alignment horizontal="left" vertical="top" wrapText="1"/>
    </xf>
    <xf numFmtId="171" fontId="67" fillId="17" borderId="50" xfId="0" applyNumberFormat="1" applyFont="1" applyFill="1" applyBorder="1" applyAlignment="1">
      <alignment horizontal="left" vertical="top" wrapText="1"/>
    </xf>
    <xf numFmtId="0" fontId="71" fillId="17" borderId="50" xfId="0" applyFont="1" applyFill="1" applyBorder="1" applyAlignment="1">
      <alignment horizontal="left" vertical="top"/>
    </xf>
    <xf numFmtId="0" fontId="70" fillId="17" borderId="81" xfId="0" applyFont="1" applyFill="1" applyBorder="1" applyAlignment="1">
      <alignment horizontal="left" vertical="top" wrapText="1"/>
    </xf>
    <xf numFmtId="168" fontId="71" fillId="17" borderId="31" xfId="0" applyNumberFormat="1" applyFont="1" applyFill="1" applyBorder="1" applyAlignment="1">
      <alignment horizontal="left" vertical="top"/>
    </xf>
    <xf numFmtId="168" fontId="67" fillId="17" borderId="31" xfId="0" applyNumberFormat="1" applyFont="1" applyFill="1" applyBorder="1" applyAlignment="1">
      <alignment horizontal="left" vertical="top" wrapText="1"/>
    </xf>
    <xf numFmtId="171" fontId="67" fillId="17" borderId="80" xfId="0" applyNumberFormat="1" applyFont="1" applyFill="1" applyBorder="1" applyAlignment="1">
      <alignment horizontal="left" vertical="top" wrapText="1"/>
    </xf>
    <xf numFmtId="1" fontId="68" fillId="16" borderId="13" xfId="0" applyNumberFormat="1" applyFont="1" applyFill="1" applyBorder="1" applyAlignment="1" applyProtection="1">
      <alignment horizontal="center" vertical="center"/>
    </xf>
    <xf numFmtId="0" fontId="68" fillId="17" borderId="42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51" fillId="3" borderId="13" xfId="0" applyFont="1" applyFill="1" applyBorder="1" applyAlignment="1">
      <alignment horizontal="center" vertical="center" wrapText="1"/>
    </xf>
    <xf numFmtId="0" fontId="51" fillId="3" borderId="0" xfId="0" applyFont="1" applyFill="1" applyBorder="1" applyAlignment="1">
      <alignment horizontal="center" vertical="center" wrapText="1"/>
    </xf>
    <xf numFmtId="0" fontId="51" fillId="3" borderId="8" xfId="0" applyFont="1" applyFill="1" applyBorder="1" applyAlignment="1">
      <alignment horizontal="center" vertical="center" wrapText="1"/>
    </xf>
    <xf numFmtId="0" fontId="75" fillId="17" borderId="50" xfId="0" applyFont="1" applyFill="1" applyBorder="1" applyAlignment="1" applyProtection="1">
      <alignment horizontal="center" vertical="center" wrapText="1"/>
    </xf>
    <xf numFmtId="164" fontId="26" fillId="17" borderId="50" xfId="0" applyNumberFormat="1" applyFont="1" applyFill="1" applyBorder="1" applyAlignment="1" applyProtection="1">
      <alignment horizontal="center" vertical="center" wrapText="1"/>
    </xf>
    <xf numFmtId="0" fontId="46" fillId="17" borderId="31" xfId="0" applyFont="1" applyFill="1" applyBorder="1" applyAlignment="1">
      <alignment vertical="center"/>
    </xf>
    <xf numFmtId="0" fontId="58" fillId="17" borderId="31" xfId="0" applyFont="1" applyFill="1" applyBorder="1" applyAlignment="1">
      <alignment vertical="center" wrapText="1"/>
    </xf>
    <xf numFmtId="0" fontId="56" fillId="17" borderId="31" xfId="0" applyFont="1" applyFill="1" applyBorder="1" applyAlignment="1">
      <alignment horizontal="center" vertical="center" wrapText="1"/>
    </xf>
    <xf numFmtId="0" fontId="59" fillId="17" borderId="31" xfId="0" applyFont="1" applyFill="1" applyBorder="1" applyAlignment="1">
      <alignment vertical="center" wrapText="1"/>
    </xf>
    <xf numFmtId="0" fontId="56" fillId="17" borderId="32" xfId="0" applyFont="1" applyFill="1" applyBorder="1" applyAlignment="1">
      <alignment horizontal="center" vertical="center" wrapText="1"/>
    </xf>
    <xf numFmtId="0" fontId="18" fillId="17" borderId="30" xfId="0" applyFont="1" applyFill="1" applyBorder="1" applyAlignment="1">
      <alignment horizontal="right" vertical="center" wrapText="1"/>
    </xf>
    <xf numFmtId="0" fontId="18" fillId="17" borderId="80" xfId="0" applyFont="1" applyFill="1" applyBorder="1" applyAlignment="1">
      <alignment horizontal="left" vertical="center" wrapText="1"/>
    </xf>
    <xf numFmtId="0" fontId="18" fillId="17" borderId="31" xfId="0" applyFont="1" applyFill="1" applyBorder="1" applyAlignment="1">
      <alignment horizontal="left" vertical="center" wrapText="1"/>
    </xf>
    <xf numFmtId="0" fontId="67" fillId="17" borderId="31" xfId="0" applyFont="1" applyFill="1" applyBorder="1" applyAlignment="1">
      <alignment horizontal="left" vertical="top" wrapText="1"/>
    </xf>
    <xf numFmtId="0" fontId="70" fillId="17" borderId="31" xfId="0" applyFont="1" applyFill="1" applyBorder="1" applyAlignment="1">
      <alignment horizontal="left" vertical="top" wrapText="1"/>
    </xf>
    <xf numFmtId="171" fontId="67" fillId="17" borderId="31" xfId="0" applyNumberFormat="1" applyFont="1" applyFill="1" applyBorder="1" applyAlignment="1">
      <alignment horizontal="left" vertical="top" wrapText="1"/>
    </xf>
    <xf numFmtId="0" fontId="71" fillId="17" borderId="31" xfId="0" applyFont="1" applyFill="1" applyBorder="1" applyAlignment="1">
      <alignment horizontal="left" vertical="top"/>
    </xf>
    <xf numFmtId="0" fontId="75" fillId="17" borderId="31" xfId="0" applyFont="1" applyFill="1" applyBorder="1" applyAlignment="1" applyProtection="1">
      <alignment horizontal="center" vertical="center" wrapText="1"/>
    </xf>
    <xf numFmtId="164" fontId="18" fillId="17" borderId="31" xfId="0" applyNumberFormat="1" applyFont="1" applyFill="1" applyBorder="1" applyAlignment="1" applyProtection="1">
      <alignment horizontal="center" vertical="center"/>
      <protection locked="0"/>
    </xf>
    <xf numFmtId="164" fontId="26" fillId="17" borderId="31" xfId="0" applyNumberFormat="1" applyFont="1" applyFill="1" applyBorder="1" applyAlignment="1" applyProtection="1">
      <alignment horizontal="center" vertical="center" wrapText="1"/>
    </xf>
    <xf numFmtId="166" fontId="18" fillId="17" borderId="31" xfId="0" applyNumberFormat="1" applyFont="1" applyFill="1" applyBorder="1" applyAlignment="1" applyProtection="1">
      <alignment horizontal="center" vertical="center"/>
      <protection locked="0"/>
    </xf>
    <xf numFmtId="170" fontId="65" fillId="17" borderId="31" xfId="0" applyNumberFormat="1" applyFont="1" applyFill="1" applyBorder="1" applyAlignment="1" applyProtection="1">
      <alignment horizontal="center" vertical="center"/>
      <protection locked="0"/>
    </xf>
    <xf numFmtId="0" fontId="50" fillId="3" borderId="12" xfId="0" applyFont="1" applyFill="1" applyBorder="1" applyAlignment="1">
      <alignment horizontal="center" vertical="center" wrapText="1"/>
    </xf>
    <xf numFmtId="0" fontId="50" fillId="3" borderId="5" xfId="0" applyFont="1" applyFill="1" applyBorder="1" applyAlignment="1">
      <alignment horizontal="center" vertical="center" wrapText="1"/>
    </xf>
    <xf numFmtId="0" fontId="50" fillId="3" borderId="46" xfId="0" applyFont="1" applyFill="1" applyBorder="1" applyAlignment="1">
      <alignment horizontal="center" vertical="center" wrapText="1"/>
    </xf>
    <xf numFmtId="0" fontId="50" fillId="3" borderId="13" xfId="0" applyFont="1" applyFill="1" applyBorder="1" applyAlignment="1">
      <alignment horizontal="center" vertical="center" wrapText="1"/>
    </xf>
    <xf numFmtId="0" fontId="50" fillId="3" borderId="0" xfId="0" applyFont="1" applyFill="1" applyBorder="1" applyAlignment="1">
      <alignment horizontal="center" vertical="center" wrapText="1"/>
    </xf>
    <xf numFmtId="0" fontId="50" fillId="3" borderId="8" xfId="0" applyFont="1" applyFill="1" applyBorder="1" applyAlignment="1">
      <alignment horizontal="center" vertical="center" wrapText="1"/>
    </xf>
    <xf numFmtId="0" fontId="50" fillId="3" borderId="48" xfId="0" applyFont="1" applyFill="1" applyBorder="1" applyAlignment="1">
      <alignment horizontal="center" vertical="center" wrapText="1"/>
    </xf>
    <xf numFmtId="0" fontId="50" fillId="3" borderId="10" xfId="0" applyFont="1" applyFill="1" applyBorder="1" applyAlignment="1">
      <alignment horizontal="center" vertical="center" wrapText="1"/>
    </xf>
    <xf numFmtId="0" fontId="50" fillId="3" borderId="9" xfId="0" applyFont="1" applyFill="1" applyBorder="1" applyAlignment="1">
      <alignment horizontal="center" vertical="center" wrapText="1"/>
    </xf>
    <xf numFmtId="1" fontId="13" fillId="3" borderId="41" xfId="0" applyNumberFormat="1" applyFont="1" applyFill="1" applyBorder="1" applyAlignment="1" applyProtection="1">
      <alignment horizontal="center" vertical="center" wrapText="1"/>
    </xf>
    <xf numFmtId="1" fontId="13" fillId="3" borderId="6" xfId="0" applyNumberFormat="1" applyFont="1" applyFill="1" applyBorder="1" applyAlignment="1" applyProtection="1">
      <alignment horizontal="center" vertical="center" wrapText="1"/>
    </xf>
    <xf numFmtId="172" fontId="94" fillId="3" borderId="96" xfId="0" applyNumberFormat="1" applyFont="1" applyFill="1" applyBorder="1" applyAlignment="1">
      <alignment horizontal="center" vertical="center" wrapText="1"/>
    </xf>
    <xf numFmtId="172" fontId="94" fillId="3" borderId="97" xfId="0" applyNumberFormat="1" applyFont="1" applyFill="1" applyBorder="1" applyAlignment="1">
      <alignment horizontal="center" vertical="center" wrapText="1"/>
    </xf>
    <xf numFmtId="171" fontId="8" fillId="3" borderId="20" xfId="0" applyNumberFormat="1" applyFont="1" applyFill="1" applyBorder="1" applyAlignment="1">
      <alignment horizontal="left" vertical="center"/>
    </xf>
    <xf numFmtId="0" fontId="0" fillId="0" borderId="101" xfId="0" applyBorder="1" applyAlignment="1">
      <alignment horizontal="left" vertical="center"/>
    </xf>
    <xf numFmtId="0" fontId="86" fillId="3" borderId="95" xfId="0" applyFont="1" applyFill="1" applyBorder="1" applyAlignment="1">
      <alignment horizontal="left" vertical="top" wrapText="1"/>
    </xf>
    <xf numFmtId="0" fontId="17" fillId="0" borderId="22" xfId="0" applyFont="1" applyBorder="1" applyAlignment="1">
      <alignment horizontal="left" vertical="top"/>
    </xf>
    <xf numFmtId="0" fontId="17" fillId="0" borderId="101" xfId="0" applyFont="1" applyBorder="1" applyAlignment="1">
      <alignment horizontal="left" vertical="top"/>
    </xf>
    <xf numFmtId="0" fontId="17" fillId="0" borderId="95" xfId="0" applyFont="1" applyBorder="1" applyAlignment="1">
      <alignment horizontal="left" vertical="top"/>
    </xf>
    <xf numFmtId="0" fontId="17" fillId="0" borderId="17" xfId="0" applyFont="1" applyBorder="1" applyAlignment="1">
      <alignment horizontal="left" vertical="top"/>
    </xf>
    <xf numFmtId="0" fontId="17" fillId="0" borderId="43" xfId="0" applyFont="1" applyBorder="1" applyAlignment="1">
      <alignment horizontal="left" vertical="top"/>
    </xf>
    <xf numFmtId="0" fontId="17" fillId="0" borderId="44" xfId="0" applyFont="1" applyBorder="1" applyAlignment="1">
      <alignment horizontal="left" vertical="top"/>
    </xf>
    <xf numFmtId="169" fontId="72" fillId="0" borderId="94" xfId="0" applyNumberFormat="1" applyFont="1" applyBorder="1" applyAlignment="1" applyProtection="1">
      <alignment horizontal="center" vertical="center"/>
      <protection locked="0"/>
    </xf>
    <xf numFmtId="169" fontId="72" fillId="0" borderId="90" xfId="0" applyNumberFormat="1" applyFont="1" applyBorder="1" applyAlignment="1" applyProtection="1">
      <alignment horizontal="center" vertical="center"/>
      <protection locked="0"/>
    </xf>
    <xf numFmtId="164" fontId="72" fillId="0" borderId="41" xfId="0" applyNumberFormat="1" applyFont="1" applyBorder="1" applyAlignment="1" applyProtection="1">
      <alignment horizontal="center" vertical="center"/>
      <protection locked="0"/>
    </xf>
    <xf numFmtId="164" fontId="72" fillId="0" borderId="6" xfId="0" applyNumberFormat="1" applyFont="1" applyBorder="1" applyAlignment="1" applyProtection="1">
      <alignment horizontal="center" vertical="center"/>
      <protection locked="0"/>
    </xf>
    <xf numFmtId="164" fontId="79" fillId="3" borderId="122" xfId="0" applyNumberFormat="1" applyFont="1" applyFill="1" applyBorder="1" applyAlignment="1" applyProtection="1">
      <alignment horizontal="left" vertical="top"/>
      <protection locked="0"/>
    </xf>
    <xf numFmtId="164" fontId="13" fillId="3" borderId="41" xfId="0" applyNumberFormat="1" applyFont="1" applyFill="1" applyBorder="1" applyAlignment="1" applyProtection="1">
      <alignment horizontal="center" vertical="center"/>
    </xf>
    <xf numFmtId="164" fontId="13" fillId="3" borderId="6" xfId="0" applyNumberFormat="1" applyFont="1" applyFill="1" applyBorder="1" applyAlignment="1" applyProtection="1">
      <alignment horizontal="center" vertical="center"/>
    </xf>
    <xf numFmtId="164" fontId="83" fillId="3" borderId="30" xfId="0" applyNumberFormat="1" applyFont="1" applyFill="1" applyBorder="1" applyAlignment="1">
      <alignment horizontal="left" vertical="top" wrapText="1"/>
    </xf>
    <xf numFmtId="0" fontId="1" fillId="0" borderId="31" xfId="0" applyFont="1" applyBorder="1" applyAlignment="1">
      <alignment horizontal="left" vertical="top" wrapText="1"/>
    </xf>
    <xf numFmtId="0" fontId="1" fillId="0" borderId="32" xfId="0" applyFont="1" applyBorder="1" applyAlignment="1">
      <alignment horizontal="left" vertical="top" wrapText="1"/>
    </xf>
    <xf numFmtId="49" fontId="49" fillId="3" borderId="94" xfId="0" applyNumberFormat="1" applyFont="1" applyFill="1" applyBorder="1" applyAlignment="1" applyProtection="1">
      <alignment horizontal="center" vertical="center" wrapText="1"/>
      <protection locked="0"/>
    </xf>
    <xf numFmtId="0" fontId="49" fillId="3" borderId="90" xfId="0" applyFont="1" applyFill="1" applyBorder="1" applyAlignment="1" applyProtection="1">
      <alignment horizontal="center" vertical="center" wrapText="1"/>
      <protection locked="0"/>
    </xf>
    <xf numFmtId="0" fontId="49" fillId="3" borderId="85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2" fillId="3" borderId="93" xfId="0" applyFont="1" applyFill="1" applyBorder="1" applyAlignment="1">
      <alignment horizontal="center" vertical="center" wrapText="1"/>
    </xf>
    <xf numFmtId="0" fontId="32" fillId="3" borderId="57" xfId="0" applyFont="1" applyFill="1" applyBorder="1" applyAlignment="1">
      <alignment horizontal="center" vertical="center" wrapText="1"/>
    </xf>
    <xf numFmtId="0" fontId="32" fillId="3" borderId="58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5" fillId="17" borderId="31" xfId="0" applyFont="1" applyFill="1" applyBorder="1" applyAlignment="1">
      <alignment horizontal="center" vertical="center" wrapText="1"/>
    </xf>
    <xf numFmtId="172" fontId="94" fillId="21" borderId="96" xfId="0" applyNumberFormat="1" applyFont="1" applyFill="1" applyBorder="1" applyAlignment="1">
      <alignment horizontal="center" vertical="center" wrapText="1"/>
    </xf>
    <xf numFmtId="172" fontId="94" fillId="21" borderId="97" xfId="0" applyNumberFormat="1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left" vertical="top"/>
    </xf>
    <xf numFmtId="0" fontId="17" fillId="3" borderId="101" xfId="0" applyFont="1" applyFill="1" applyBorder="1" applyAlignment="1">
      <alignment horizontal="left" vertical="top"/>
    </xf>
    <xf numFmtId="0" fontId="17" fillId="3" borderId="95" xfId="0" applyFont="1" applyFill="1" applyBorder="1" applyAlignment="1">
      <alignment horizontal="left" vertical="top"/>
    </xf>
    <xf numFmtId="0" fontId="17" fillId="3" borderId="17" xfId="0" applyFont="1" applyFill="1" applyBorder="1" applyAlignment="1">
      <alignment horizontal="left" vertical="top"/>
    </xf>
    <xf numFmtId="0" fontId="17" fillId="3" borderId="43" xfId="0" applyFont="1" applyFill="1" applyBorder="1" applyAlignment="1">
      <alignment horizontal="left" vertical="top"/>
    </xf>
    <xf numFmtId="0" fontId="17" fillId="3" borderId="44" xfId="0" applyFont="1" applyFill="1" applyBorder="1" applyAlignment="1">
      <alignment horizontal="left" vertical="top"/>
    </xf>
    <xf numFmtId="164" fontId="11" fillId="21" borderId="41" xfId="0" applyNumberFormat="1" applyFont="1" applyFill="1" applyBorder="1" applyAlignment="1" applyProtection="1">
      <alignment horizontal="center" vertical="center"/>
    </xf>
    <xf numFmtId="164" fontId="11" fillId="21" borderId="6" xfId="0" applyNumberFormat="1" applyFont="1" applyFill="1" applyBorder="1" applyAlignment="1" applyProtection="1">
      <alignment horizontal="center" vertical="center"/>
    </xf>
    <xf numFmtId="168" fontId="29" fillId="3" borderId="114" xfId="0" applyNumberFormat="1" applyFont="1" applyFill="1" applyBorder="1" applyAlignment="1">
      <alignment horizontal="center" vertical="center" wrapText="1"/>
    </xf>
    <xf numFmtId="0" fontId="0" fillId="0" borderId="115" xfId="0" applyBorder="1" applyAlignment="1">
      <alignment horizontal="center" vertical="center" wrapText="1"/>
    </xf>
    <xf numFmtId="0" fontId="0" fillId="0" borderId="116" xfId="0" applyBorder="1" applyAlignment="1">
      <alignment horizontal="center" vertical="center" wrapText="1"/>
    </xf>
    <xf numFmtId="0" fontId="97" fillId="22" borderId="12" xfId="0" applyFont="1" applyFill="1" applyBorder="1" applyAlignment="1">
      <alignment horizontal="center" vertical="center" wrapText="1"/>
    </xf>
    <xf numFmtId="0" fontId="98" fillId="22" borderId="5" xfId="0" applyFont="1" applyFill="1" applyBorder="1" applyAlignment="1">
      <alignment horizontal="center" wrapText="1"/>
    </xf>
    <xf numFmtId="0" fontId="98" fillId="22" borderId="46" xfId="0" applyFont="1" applyFill="1" applyBorder="1" applyAlignment="1">
      <alignment horizontal="center" wrapText="1"/>
    </xf>
    <xf numFmtId="0" fontId="97" fillId="22" borderId="48" xfId="0" applyFont="1" applyFill="1" applyBorder="1" applyAlignment="1">
      <alignment horizontal="center" vertical="center" wrapText="1"/>
    </xf>
    <xf numFmtId="0" fontId="98" fillId="22" borderId="10" xfId="0" applyFont="1" applyFill="1" applyBorder="1" applyAlignment="1">
      <alignment horizontal="center" wrapText="1"/>
    </xf>
    <xf numFmtId="0" fontId="98" fillId="22" borderId="9" xfId="0" applyFont="1" applyFill="1" applyBorder="1" applyAlignment="1">
      <alignment horizontal="center" wrapText="1"/>
    </xf>
    <xf numFmtId="0" fontId="43" fillId="3" borderId="12" xfId="0" applyFont="1" applyFill="1" applyBorder="1" applyAlignment="1">
      <alignment horizontal="center" vertical="center" wrapText="1"/>
    </xf>
    <xf numFmtId="0" fontId="47" fillId="3" borderId="48" xfId="0" applyFont="1" applyFill="1" applyBorder="1" applyAlignment="1">
      <alignment horizontal="center" vertical="center" wrapText="1"/>
    </xf>
    <xf numFmtId="1" fontId="44" fillId="0" borderId="12" xfId="0" applyNumberFormat="1" applyFont="1" applyBorder="1" applyAlignment="1">
      <alignment horizontal="center" vertical="center" wrapText="1"/>
    </xf>
    <xf numFmtId="0" fontId="46" fillId="0" borderId="48" xfId="0" applyFont="1" applyBorder="1" applyAlignment="1">
      <alignment horizontal="center" vertical="center" wrapText="1"/>
    </xf>
    <xf numFmtId="0" fontId="99" fillId="22" borderId="12" xfId="0" applyNumberFormat="1" applyFont="1" applyFill="1" applyBorder="1" applyAlignment="1">
      <alignment horizontal="center" vertical="center" wrapText="1"/>
    </xf>
    <xf numFmtId="0" fontId="99" fillId="22" borderId="5" xfId="0" applyNumberFormat="1" applyFont="1" applyFill="1" applyBorder="1" applyAlignment="1">
      <alignment horizontal="center" vertical="center"/>
    </xf>
    <xf numFmtId="0" fontId="99" fillId="22" borderId="46" xfId="0" applyNumberFormat="1" applyFont="1" applyFill="1" applyBorder="1" applyAlignment="1">
      <alignment horizontal="center" vertical="center"/>
    </xf>
    <xf numFmtId="0" fontId="99" fillId="22" borderId="13" xfId="0" applyNumberFormat="1" applyFont="1" applyFill="1" applyBorder="1" applyAlignment="1">
      <alignment horizontal="center" vertical="center"/>
    </xf>
    <xf numFmtId="0" fontId="99" fillId="22" borderId="0" xfId="0" applyNumberFormat="1" applyFont="1" applyFill="1" applyAlignment="1">
      <alignment horizontal="center" vertical="center"/>
    </xf>
    <xf numFmtId="0" fontId="99" fillId="22" borderId="8" xfId="0" applyNumberFormat="1" applyFont="1" applyFill="1" applyBorder="1" applyAlignment="1">
      <alignment horizontal="center" vertical="center"/>
    </xf>
    <xf numFmtId="0" fontId="99" fillId="22" borderId="48" xfId="0" applyNumberFormat="1" applyFont="1" applyFill="1" applyBorder="1" applyAlignment="1">
      <alignment horizontal="center" vertical="center"/>
    </xf>
    <xf numFmtId="0" fontId="99" fillId="22" borderId="10" xfId="0" applyNumberFormat="1" applyFont="1" applyFill="1" applyBorder="1" applyAlignment="1">
      <alignment horizontal="center" vertical="center"/>
    </xf>
    <xf numFmtId="0" fontId="99" fillId="22" borderId="9" xfId="0" applyNumberFormat="1" applyFont="1" applyFill="1" applyBorder="1" applyAlignment="1">
      <alignment horizontal="center" vertical="center"/>
    </xf>
    <xf numFmtId="168" fontId="53" fillId="5" borderId="72" xfId="0" applyNumberFormat="1" applyFont="1" applyFill="1" applyBorder="1" applyAlignment="1">
      <alignment horizontal="center" vertical="center" wrapText="1"/>
    </xf>
    <xf numFmtId="168" fontId="63" fillId="5" borderId="74" xfId="0" applyNumberFormat="1" applyFont="1" applyFill="1" applyBorder="1" applyAlignment="1">
      <alignment horizontal="center" vertical="center" wrapText="1"/>
    </xf>
    <xf numFmtId="168" fontId="61" fillId="5" borderId="76" xfId="0" applyNumberFormat="1" applyFont="1" applyFill="1" applyBorder="1" applyAlignment="1">
      <alignment horizontal="center" vertical="center" wrapText="1"/>
    </xf>
    <xf numFmtId="168" fontId="62" fillId="5" borderId="72" xfId="0" applyNumberFormat="1" applyFont="1" applyFill="1" applyBorder="1" applyAlignment="1">
      <alignment horizontal="center" vertical="center" wrapText="1"/>
    </xf>
    <xf numFmtId="0" fontId="15" fillId="17" borderId="81" xfId="0" applyFont="1" applyFill="1" applyBorder="1" applyAlignment="1">
      <alignment horizontal="center" vertical="center" wrapText="1"/>
    </xf>
    <xf numFmtId="0" fontId="50" fillId="21" borderId="12" xfId="0" applyFont="1" applyFill="1" applyBorder="1" applyAlignment="1">
      <alignment horizontal="center" vertical="center" wrapText="1"/>
    </xf>
    <xf numFmtId="0" fontId="50" fillId="21" borderId="5" xfId="0" applyFont="1" applyFill="1" applyBorder="1" applyAlignment="1">
      <alignment horizontal="center" vertical="center" wrapText="1"/>
    </xf>
    <xf numFmtId="0" fontId="50" fillId="21" borderId="46" xfId="0" applyFont="1" applyFill="1" applyBorder="1" applyAlignment="1">
      <alignment horizontal="center" vertical="center" wrapText="1"/>
    </xf>
    <xf numFmtId="0" fontId="50" fillId="21" borderId="13" xfId="0" applyFont="1" applyFill="1" applyBorder="1" applyAlignment="1">
      <alignment horizontal="center" vertical="center" wrapText="1"/>
    </xf>
    <xf numFmtId="0" fontId="50" fillId="21" borderId="0" xfId="0" applyFont="1" applyFill="1" applyBorder="1" applyAlignment="1">
      <alignment horizontal="center" vertical="center" wrapText="1"/>
    </xf>
    <xf numFmtId="0" fontId="50" fillId="21" borderId="8" xfId="0" applyFont="1" applyFill="1" applyBorder="1" applyAlignment="1">
      <alignment horizontal="center" vertical="center" wrapText="1"/>
    </xf>
    <xf numFmtId="0" fontId="50" fillId="21" borderId="48" xfId="0" applyFont="1" applyFill="1" applyBorder="1" applyAlignment="1">
      <alignment horizontal="center" vertical="center" wrapText="1"/>
    </xf>
    <xf numFmtId="0" fontId="50" fillId="21" borderId="10" xfId="0" applyFont="1" applyFill="1" applyBorder="1" applyAlignment="1">
      <alignment horizontal="center" vertical="center" wrapText="1"/>
    </xf>
    <xf numFmtId="0" fontId="50" fillId="21" borderId="9" xfId="0" applyFont="1" applyFill="1" applyBorder="1" applyAlignment="1">
      <alignment horizontal="center" vertical="center" wrapText="1"/>
    </xf>
    <xf numFmtId="0" fontId="86" fillId="21" borderId="95" xfId="0" applyFont="1" applyFill="1" applyBorder="1" applyAlignment="1">
      <alignment horizontal="left" vertical="top" wrapText="1"/>
    </xf>
    <xf numFmtId="0" fontId="17" fillId="21" borderId="22" xfId="0" applyFont="1" applyFill="1" applyBorder="1" applyAlignment="1">
      <alignment horizontal="left" vertical="top"/>
    </xf>
    <xf numFmtId="0" fontId="17" fillId="21" borderId="101" xfId="0" applyFont="1" applyFill="1" applyBorder="1" applyAlignment="1">
      <alignment horizontal="left" vertical="top"/>
    </xf>
    <xf numFmtId="0" fontId="17" fillId="21" borderId="95" xfId="0" applyFont="1" applyFill="1" applyBorder="1" applyAlignment="1">
      <alignment horizontal="left" vertical="top"/>
    </xf>
    <xf numFmtId="0" fontId="17" fillId="21" borderId="17" xfId="0" applyFont="1" applyFill="1" applyBorder="1" applyAlignment="1">
      <alignment horizontal="left" vertical="top"/>
    </xf>
    <xf numFmtId="0" fontId="17" fillId="21" borderId="43" xfId="0" applyFont="1" applyFill="1" applyBorder="1" applyAlignment="1">
      <alignment horizontal="left" vertical="top"/>
    </xf>
    <xf numFmtId="0" fontId="17" fillId="21" borderId="44" xfId="0" applyFont="1" applyFill="1" applyBorder="1" applyAlignment="1">
      <alignment horizontal="left" vertical="top"/>
    </xf>
    <xf numFmtId="0" fontId="18" fillId="3" borderId="95" xfId="0" applyFont="1" applyFill="1" applyBorder="1" applyAlignment="1">
      <alignment horizontal="left" vertical="top" wrapText="1"/>
    </xf>
    <xf numFmtId="0" fontId="32" fillId="0" borderId="22" xfId="0" applyFont="1" applyBorder="1" applyAlignment="1">
      <alignment horizontal="left" vertical="top"/>
    </xf>
    <xf numFmtId="0" fontId="32" fillId="0" borderId="101" xfId="0" applyFont="1" applyBorder="1" applyAlignment="1">
      <alignment horizontal="left" vertical="top"/>
    </xf>
    <xf numFmtId="0" fontId="32" fillId="0" borderId="95" xfId="0" applyFont="1" applyBorder="1" applyAlignment="1">
      <alignment horizontal="left" vertical="top"/>
    </xf>
    <xf numFmtId="0" fontId="32" fillId="0" borderId="17" xfId="0" applyFont="1" applyBorder="1" applyAlignment="1">
      <alignment horizontal="left" vertical="top"/>
    </xf>
    <xf numFmtId="0" fontId="32" fillId="0" borderId="43" xfId="0" applyFont="1" applyBorder="1" applyAlignment="1">
      <alignment horizontal="left" vertical="top"/>
    </xf>
    <xf numFmtId="0" fontId="32" fillId="0" borderId="44" xfId="0" applyFont="1" applyBorder="1" applyAlignment="1">
      <alignment horizontal="left" vertical="top"/>
    </xf>
    <xf numFmtId="0" fontId="56" fillId="11" borderId="4" xfId="0" applyFont="1" applyFill="1" applyBorder="1" applyAlignment="1">
      <alignment horizontal="center" vertical="center" wrapText="1"/>
    </xf>
    <xf numFmtId="0" fontId="56" fillId="11" borderId="2" xfId="0" applyFont="1" applyFill="1" applyBorder="1" applyAlignment="1">
      <alignment horizontal="center" vertical="center" wrapText="1"/>
    </xf>
    <xf numFmtId="168" fontId="29" fillId="21" borderId="114" xfId="0" applyNumberFormat="1" applyFont="1" applyFill="1" applyBorder="1" applyAlignment="1">
      <alignment horizontal="center" vertical="center" wrapText="1"/>
    </xf>
    <xf numFmtId="0" fontId="0" fillId="21" borderId="115" xfId="0" applyFill="1" applyBorder="1" applyAlignment="1">
      <alignment horizontal="center" vertical="center" wrapText="1"/>
    </xf>
    <xf numFmtId="0" fontId="0" fillId="21" borderId="116" xfId="0" applyFill="1" applyBorder="1" applyAlignment="1">
      <alignment horizontal="center" vertical="center" wrapText="1"/>
    </xf>
    <xf numFmtId="0" fontId="57" fillId="5" borderId="53" xfId="0" applyFont="1" applyFill="1" applyBorder="1" applyAlignment="1">
      <alignment horizontal="center" vertical="center" wrapText="1"/>
    </xf>
    <xf numFmtId="0" fontId="59" fillId="5" borderId="54" xfId="0" applyFont="1" applyFill="1" applyBorder="1" applyAlignment="1">
      <alignment vertical="center" wrapText="1"/>
    </xf>
    <xf numFmtId="0" fontId="55" fillId="10" borderId="4" xfId="0" applyFont="1" applyFill="1" applyBorder="1" applyAlignment="1">
      <alignment horizontal="center" vertical="center" wrapText="1"/>
    </xf>
    <xf numFmtId="0" fontId="58" fillId="10" borderId="2" xfId="0" applyFont="1" applyFill="1" applyBorder="1" applyAlignment="1">
      <alignment vertical="center" wrapText="1"/>
    </xf>
    <xf numFmtId="0" fontId="56" fillId="11" borderId="40" xfId="0" applyFont="1" applyFill="1" applyBorder="1" applyAlignment="1">
      <alignment horizontal="center" vertical="center" wrapText="1"/>
    </xf>
    <xf numFmtId="0" fontId="56" fillId="11" borderId="55" xfId="0" applyFont="1" applyFill="1" applyBorder="1" applyAlignment="1">
      <alignment horizontal="center" vertical="center" wrapText="1"/>
    </xf>
    <xf numFmtId="0" fontId="57" fillId="5" borderId="4" xfId="0" applyFont="1" applyFill="1" applyBorder="1" applyAlignment="1">
      <alignment horizontal="center" vertical="center" wrapText="1"/>
    </xf>
    <xf numFmtId="0" fontId="59" fillId="5" borderId="2" xfId="0" applyFont="1" applyFill="1" applyBorder="1" applyAlignment="1">
      <alignment vertical="center" wrapText="1"/>
    </xf>
    <xf numFmtId="0" fontId="55" fillId="4" borderId="67" xfId="0" applyFont="1" applyFill="1" applyBorder="1" applyAlignment="1">
      <alignment horizontal="center" vertical="center" wrapText="1"/>
    </xf>
    <xf numFmtId="0" fontId="58" fillId="4" borderId="75" xfId="0" applyFont="1" applyFill="1" applyBorder="1" applyAlignment="1">
      <alignment vertical="center" wrapText="1"/>
    </xf>
    <xf numFmtId="0" fontId="51" fillId="0" borderId="53" xfId="0" applyFont="1" applyBorder="1" applyAlignment="1">
      <alignment horizontal="center" vertical="center"/>
    </xf>
    <xf numFmtId="0" fontId="46" fillId="0" borderId="54" xfId="0" applyFont="1" applyBorder="1" applyAlignment="1">
      <alignment vertical="center"/>
    </xf>
    <xf numFmtId="0" fontId="22" fillId="8" borderId="12" xfId="0" applyFont="1" applyFill="1" applyBorder="1" applyAlignment="1">
      <alignment horizontal="left" vertical="center" wrapText="1"/>
    </xf>
    <xf numFmtId="0" fontId="23" fillId="8" borderId="5" xfId="0" applyFont="1" applyFill="1" applyBorder="1" applyAlignment="1">
      <alignment horizontal="left" vertical="center" wrapText="1"/>
    </xf>
    <xf numFmtId="165" fontId="2" fillId="3" borderId="39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5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24" fillId="8" borderId="5" xfId="0" applyFont="1" applyFill="1" applyBorder="1" applyAlignment="1">
      <alignment horizontal="left" vertical="center"/>
    </xf>
    <xf numFmtId="0" fontId="24" fillId="8" borderId="3" xfId="0" applyFont="1" applyFill="1" applyBorder="1" applyAlignment="1">
      <alignment horizontal="left" vertical="center"/>
    </xf>
    <xf numFmtId="0" fontId="46" fillId="0" borderId="13" xfId="0" applyFont="1" applyBorder="1" applyAlignment="1">
      <alignment horizontal="center" vertical="center" wrapText="1"/>
    </xf>
    <xf numFmtId="167" fontId="44" fillId="0" borderId="20" xfId="0" applyNumberFormat="1" applyFont="1" applyBorder="1" applyAlignment="1">
      <alignment horizontal="center" vertical="center" wrapText="1"/>
    </xf>
    <xf numFmtId="167" fontId="46" fillId="0" borderId="21" xfId="0" applyNumberFormat="1" applyFont="1" applyBorder="1" applyAlignment="1">
      <alignment horizontal="center" vertical="center" wrapText="1"/>
    </xf>
    <xf numFmtId="1" fontId="53" fillId="10" borderId="90" xfId="0" applyNumberFormat="1" applyFont="1" applyFill="1" applyBorder="1" applyAlignment="1">
      <alignment horizontal="center" vertical="center" wrapText="1"/>
    </xf>
    <xf numFmtId="0" fontId="63" fillId="10" borderId="91" xfId="0" applyFont="1" applyFill="1" applyBorder="1" applyAlignment="1">
      <alignment horizontal="center" vertical="center" wrapText="1"/>
    </xf>
    <xf numFmtId="1" fontId="53" fillId="11" borderId="90" xfId="0" applyNumberFormat="1" applyFont="1" applyFill="1" applyBorder="1" applyAlignment="1">
      <alignment horizontal="center" vertical="center" wrapText="1"/>
    </xf>
    <xf numFmtId="0" fontId="63" fillId="11" borderId="91" xfId="0" applyFont="1" applyFill="1" applyBorder="1" applyAlignment="1">
      <alignment horizontal="center" vertical="center" wrapText="1"/>
    </xf>
    <xf numFmtId="1" fontId="61" fillId="15" borderId="87" xfId="0" applyNumberFormat="1" applyFont="1" applyFill="1" applyBorder="1" applyAlignment="1">
      <alignment horizontal="center" vertical="center" wrapText="1"/>
    </xf>
    <xf numFmtId="0" fontId="62" fillId="15" borderId="88" xfId="0" applyFont="1" applyFill="1" applyBorder="1" applyAlignment="1">
      <alignment horizontal="center" vertical="center" wrapText="1"/>
    </xf>
    <xf numFmtId="1" fontId="44" fillId="0" borderId="49" xfId="0" applyNumberFormat="1" applyFont="1" applyBorder="1" applyAlignment="1">
      <alignment horizontal="center" vertical="center" wrapText="1"/>
    </xf>
    <xf numFmtId="1" fontId="46" fillId="0" borderId="20" xfId="0" applyNumberFormat="1" applyFont="1" applyBorder="1" applyAlignment="1">
      <alignment horizontal="center" vertical="center" wrapText="1"/>
    </xf>
    <xf numFmtId="0" fontId="61" fillId="10" borderId="89" xfId="0" applyFont="1" applyFill="1" applyBorder="1" applyAlignment="1">
      <alignment horizontal="center" vertical="center" wrapText="1"/>
    </xf>
    <xf numFmtId="0" fontId="62" fillId="10" borderId="90" xfId="0" applyFont="1" applyFill="1" applyBorder="1" applyAlignment="1">
      <alignment horizontal="center" vertical="center" wrapText="1"/>
    </xf>
    <xf numFmtId="1" fontId="44" fillId="3" borderId="49" xfId="0" applyNumberFormat="1" applyFont="1" applyFill="1" applyBorder="1" applyAlignment="1">
      <alignment horizontal="center" vertical="center" wrapText="1"/>
    </xf>
    <xf numFmtId="0" fontId="46" fillId="3" borderId="20" xfId="0" applyFont="1" applyFill="1" applyBorder="1" applyAlignment="1">
      <alignment horizontal="center" vertical="center" wrapText="1"/>
    </xf>
    <xf numFmtId="0" fontId="61" fillId="11" borderId="89" xfId="0" applyFont="1" applyFill="1" applyBorder="1" applyAlignment="1">
      <alignment horizontal="center" vertical="center" wrapText="1"/>
    </xf>
    <xf numFmtId="0" fontId="62" fillId="11" borderId="90" xfId="0" applyFont="1" applyFill="1" applyBorder="1" applyAlignment="1">
      <alignment horizontal="center" vertical="center" wrapText="1"/>
    </xf>
    <xf numFmtId="0" fontId="46" fillId="0" borderId="20" xfId="0" applyFont="1" applyBorder="1" applyAlignment="1">
      <alignment horizontal="center" vertical="center" wrapText="1"/>
    </xf>
    <xf numFmtId="14" fontId="11" fillId="5" borderId="12" xfId="0" applyNumberFormat="1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center" vertical="center" wrapText="1"/>
    </xf>
    <xf numFmtId="1" fontId="44" fillId="15" borderId="86" xfId="0" applyNumberFormat="1" applyFont="1" applyFill="1" applyBorder="1" applyAlignment="1">
      <alignment horizontal="center" vertical="center" wrapText="1"/>
    </xf>
    <xf numFmtId="0" fontId="46" fillId="15" borderId="87" xfId="0" applyFont="1" applyFill="1" applyBorder="1" applyAlignment="1">
      <alignment horizontal="center" vertical="center" wrapText="1"/>
    </xf>
    <xf numFmtId="0" fontId="46" fillId="5" borderId="0" xfId="0" applyFont="1" applyFill="1" applyBorder="1" applyAlignment="1">
      <alignment horizontal="center" vertical="center" wrapText="1"/>
    </xf>
    <xf numFmtId="0" fontId="46" fillId="5" borderId="8" xfId="0" applyFont="1" applyFill="1" applyBorder="1" applyAlignment="1">
      <alignment horizontal="center" vertical="center" wrapText="1"/>
    </xf>
    <xf numFmtId="0" fontId="53" fillId="5" borderId="0" xfId="0" applyFont="1" applyFill="1" applyBorder="1" applyAlignment="1">
      <alignment horizontal="center" vertical="center" wrapText="1"/>
    </xf>
    <xf numFmtId="0" fontId="53" fillId="5" borderId="8" xfId="0" applyFont="1" applyFill="1" applyBorder="1" applyAlignment="1">
      <alignment horizontal="center" vertical="center" wrapText="1"/>
    </xf>
    <xf numFmtId="0" fontId="0" fillId="5" borderId="48" xfId="0" applyFill="1" applyBorder="1" applyAlignment="1">
      <alignment vertical="center" wrapText="1"/>
    </xf>
    <xf numFmtId="0" fontId="0" fillId="5" borderId="10" xfId="0" applyFill="1" applyBorder="1" applyAlignment="1">
      <alignment vertical="center" wrapText="1"/>
    </xf>
    <xf numFmtId="0" fontId="0" fillId="5" borderId="9" xfId="0" applyFill="1" applyBorder="1" applyAlignment="1">
      <alignment vertical="center" wrapText="1"/>
    </xf>
    <xf numFmtId="0" fontId="0" fillId="5" borderId="82" xfId="0" applyFill="1" applyBorder="1" applyAlignment="1">
      <alignment horizontal="center" vertical="center" wrapText="1"/>
    </xf>
    <xf numFmtId="0" fontId="0" fillId="5" borderId="83" xfId="0" applyFill="1" applyBorder="1" applyAlignment="1">
      <alignment horizontal="center" vertical="center" wrapText="1"/>
    </xf>
    <xf numFmtId="0" fontId="0" fillId="5" borderId="84" xfId="0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13" fillId="5" borderId="48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80" fillId="5" borderId="13" xfId="0" applyFont="1" applyFill="1" applyBorder="1" applyAlignment="1">
      <alignment horizontal="center" vertical="center" wrapText="1"/>
    </xf>
    <xf numFmtId="0" fontId="81" fillId="5" borderId="0" xfId="0" applyFont="1" applyFill="1" applyBorder="1" applyAlignment="1">
      <alignment horizontal="center" vertical="center" wrapText="1"/>
    </xf>
    <xf numFmtId="0" fontId="81" fillId="5" borderId="8" xfId="0" applyFont="1" applyFill="1" applyBorder="1" applyAlignment="1">
      <alignment horizontal="center" vertical="center" wrapText="1"/>
    </xf>
    <xf numFmtId="168" fontId="29" fillId="3" borderId="95" xfId="0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17" xfId="0" applyBorder="1" applyAlignment="1">
      <alignment horizontal="center" vertical="center" wrapText="1"/>
    </xf>
    <xf numFmtId="0" fontId="10" fillId="3" borderId="93" xfId="0" applyFont="1" applyFill="1" applyBorder="1" applyAlignment="1">
      <alignment horizontal="center" vertical="center" wrapText="1"/>
    </xf>
    <xf numFmtId="0" fontId="10" fillId="3" borderId="57" xfId="0" applyFont="1" applyFill="1" applyBorder="1" applyAlignment="1">
      <alignment horizontal="center" vertical="center" wrapText="1"/>
    </xf>
    <xf numFmtId="0" fontId="10" fillId="3" borderId="5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48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164" fontId="16" fillId="3" borderId="41" xfId="0" applyNumberFormat="1" applyFont="1" applyFill="1" applyBorder="1" applyAlignment="1" applyProtection="1">
      <alignment horizontal="center" vertical="center"/>
    </xf>
    <xf numFmtId="164" fontId="16" fillId="3" borderId="6" xfId="0" applyNumberFormat="1" applyFont="1" applyFill="1" applyBorder="1" applyAlignment="1" applyProtection="1">
      <alignment horizontal="center" vertical="center"/>
    </xf>
    <xf numFmtId="1" fontId="16" fillId="3" borderId="41" xfId="0" applyNumberFormat="1" applyFont="1" applyFill="1" applyBorder="1" applyAlignment="1" applyProtection="1">
      <alignment horizontal="center" vertical="center" wrapText="1"/>
    </xf>
    <xf numFmtId="1" fontId="16" fillId="3" borderId="6" xfId="0" applyNumberFormat="1" applyFont="1" applyFill="1" applyBorder="1" applyAlignment="1" applyProtection="1">
      <alignment horizontal="center" vertical="center" wrapText="1"/>
    </xf>
    <xf numFmtId="172" fontId="73" fillId="3" borderId="96" xfId="0" applyNumberFormat="1" applyFont="1" applyFill="1" applyBorder="1" applyAlignment="1">
      <alignment horizontal="center" vertical="center" wrapText="1"/>
    </xf>
    <xf numFmtId="172" fontId="73" fillId="3" borderId="97" xfId="0" applyNumberFormat="1" applyFont="1" applyFill="1" applyBorder="1" applyAlignment="1">
      <alignment horizontal="center" vertical="center" wrapText="1"/>
    </xf>
    <xf numFmtId="0" fontId="86" fillId="3" borderId="64" xfId="0" applyFont="1" applyFill="1" applyBorder="1" applyAlignment="1">
      <alignment horizontal="left" vertical="top" wrapText="1"/>
    </xf>
    <xf numFmtId="0" fontId="17" fillId="3" borderId="18" xfId="0" applyFont="1" applyFill="1" applyBorder="1" applyAlignment="1">
      <alignment horizontal="left" vertical="top"/>
    </xf>
    <xf numFmtId="0" fontId="17" fillId="3" borderId="19" xfId="0" applyFont="1" applyFill="1" applyBorder="1" applyAlignment="1">
      <alignment horizontal="left" vertical="top"/>
    </xf>
    <xf numFmtId="0" fontId="17" fillId="3" borderId="78" xfId="0" applyFont="1" applyFill="1" applyBorder="1" applyAlignment="1">
      <alignment horizontal="left" vertical="top"/>
    </xf>
    <xf numFmtId="0" fontId="17" fillId="3" borderId="0" xfId="0" applyFont="1" applyFill="1" applyBorder="1" applyAlignment="1">
      <alignment horizontal="left" vertical="top"/>
    </xf>
    <xf numFmtId="0" fontId="17" fillId="3" borderId="8" xfId="0" applyFont="1" applyFill="1" applyBorder="1" applyAlignment="1">
      <alignment horizontal="left" vertical="top"/>
    </xf>
    <xf numFmtId="0" fontId="17" fillId="3" borderId="52" xfId="0" applyFont="1" applyFill="1" applyBorder="1" applyAlignment="1">
      <alignment horizontal="left" vertical="top"/>
    </xf>
    <xf numFmtId="0" fontId="17" fillId="3" borderId="10" xfId="0" applyFont="1" applyFill="1" applyBorder="1" applyAlignment="1">
      <alignment horizontal="left" vertical="top"/>
    </xf>
    <xf numFmtId="0" fontId="17" fillId="3" borderId="9" xfId="0" applyFont="1" applyFill="1" applyBorder="1" applyAlignment="1">
      <alignment horizontal="left" vertical="top"/>
    </xf>
    <xf numFmtId="0" fontId="7" fillId="8" borderId="12" xfId="0" applyFont="1" applyFill="1" applyBorder="1" applyAlignment="1">
      <alignment vertical="center" wrapText="1"/>
    </xf>
    <xf numFmtId="0" fontId="7" fillId="8" borderId="5" xfId="0" applyFont="1" applyFill="1" applyBorder="1" applyAlignment="1">
      <alignment vertical="center" wrapText="1"/>
    </xf>
    <xf numFmtId="0" fontId="7" fillId="8" borderId="24" xfId="0" applyFont="1" applyFill="1" applyBorder="1" applyAlignment="1">
      <alignment vertical="center" wrapText="1"/>
    </xf>
    <xf numFmtId="0" fontId="8" fillId="8" borderId="26" xfId="0" applyFont="1" applyFill="1" applyBorder="1" applyAlignment="1">
      <alignment vertical="center" wrapText="1"/>
    </xf>
    <xf numFmtId="0" fontId="0" fillId="8" borderId="5" xfId="0" applyFill="1" applyBorder="1" applyAlignment="1">
      <alignment vertical="center" wrapText="1"/>
    </xf>
    <xf numFmtId="0" fontId="0" fillId="8" borderId="24" xfId="0" applyFill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34" fillId="8" borderId="0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7" fillId="8" borderId="13" xfId="0" applyFont="1" applyFill="1" applyBorder="1" applyAlignment="1">
      <alignment vertical="center" wrapText="1"/>
    </xf>
    <xf numFmtId="0" fontId="7" fillId="8" borderId="0" xfId="0" applyFont="1" applyFill="1" applyBorder="1" applyAlignment="1">
      <alignment vertical="center" wrapText="1"/>
    </xf>
    <xf numFmtId="0" fontId="7" fillId="8" borderId="25" xfId="0" applyFont="1" applyFill="1" applyBorder="1" applyAlignment="1">
      <alignment vertical="center" wrapText="1"/>
    </xf>
    <xf numFmtId="0" fontId="8" fillId="8" borderId="20" xfId="0" applyFont="1" applyFill="1" applyBorder="1" applyAlignment="1">
      <alignment vertical="center" wrapText="1"/>
    </xf>
    <xf numFmtId="0" fontId="0" fillId="8" borderId="22" xfId="0" applyFill="1" applyBorder="1" applyAlignment="1">
      <alignment vertical="center" wrapText="1"/>
    </xf>
    <xf numFmtId="0" fontId="0" fillId="8" borderId="16" xfId="0" applyFill="1" applyBorder="1" applyAlignment="1">
      <alignment vertical="center" wrapText="1"/>
    </xf>
    <xf numFmtId="0" fontId="1" fillId="0" borderId="47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22" fillId="8" borderId="42" xfId="0" applyFont="1" applyFill="1" applyBorder="1" applyAlignment="1">
      <alignment horizontal="left" vertical="center" wrapText="1"/>
    </xf>
    <xf numFmtId="0" fontId="23" fillId="8" borderId="38" xfId="0" applyFont="1" applyFill="1" applyBorder="1" applyAlignment="1">
      <alignment horizontal="left" vertical="center" wrapText="1"/>
    </xf>
    <xf numFmtId="0" fontId="35" fillId="8" borderId="5" xfId="0" applyFont="1" applyFill="1" applyBorder="1" applyAlignment="1">
      <alignment horizontal="right" vertical="center"/>
    </xf>
    <xf numFmtId="0" fontId="13" fillId="8" borderId="38" xfId="0" applyFont="1" applyFill="1" applyBorder="1" applyAlignment="1" applyProtection="1">
      <alignment horizontal="center" vertical="center"/>
      <protection locked="0"/>
    </xf>
    <xf numFmtId="0" fontId="0" fillId="0" borderId="59" xfId="0" applyBorder="1" applyAlignment="1">
      <alignment horizontal="center" vertical="center"/>
    </xf>
    <xf numFmtId="165" fontId="2" fillId="3" borderId="39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7" fillId="8" borderId="17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38" fillId="8" borderId="64" xfId="0" applyFont="1" applyFill="1" applyBorder="1" applyAlignment="1">
      <alignment horizontal="center" vertical="center" wrapText="1"/>
    </xf>
    <xf numFmtId="0" fontId="39" fillId="8" borderId="18" xfId="0" applyFont="1" applyFill="1" applyBorder="1" applyAlignment="1">
      <alignment horizontal="center" vertical="center" wrapText="1"/>
    </xf>
    <xf numFmtId="0" fontId="39" fillId="8" borderId="19" xfId="0" applyFont="1" applyFill="1" applyBorder="1" applyAlignment="1">
      <alignment horizontal="center" vertical="center" wrapText="1"/>
    </xf>
    <xf numFmtId="49" fontId="12" fillId="8" borderId="28" xfId="0" applyNumberFormat="1" applyFont="1" applyFill="1" applyBorder="1" applyAlignment="1">
      <alignment horizontal="left" vertical="center" wrapText="1"/>
    </xf>
    <xf numFmtId="49" fontId="12" fillId="8" borderId="6" xfId="0" applyNumberFormat="1" applyFont="1" applyFill="1" applyBorder="1" applyAlignment="1">
      <alignment horizontal="left" vertical="center" wrapText="1"/>
    </xf>
    <xf numFmtId="0" fontId="32" fillId="8" borderId="28" xfId="0" applyFont="1" applyFill="1" applyBorder="1" applyAlignment="1">
      <alignment horizontal="left" vertical="center"/>
    </xf>
    <xf numFmtId="164" fontId="13" fillId="0" borderId="28" xfId="0" applyNumberFormat="1" applyFont="1" applyBorder="1" applyAlignment="1" applyProtection="1">
      <alignment horizontal="center" vertical="center"/>
      <protection locked="0"/>
    </xf>
    <xf numFmtId="164" fontId="13" fillId="0" borderId="6" xfId="0" applyNumberFormat="1" applyFont="1" applyBorder="1" applyAlignment="1" applyProtection="1">
      <alignment horizontal="center" vertical="center"/>
      <protection locked="0"/>
    </xf>
    <xf numFmtId="0" fontId="40" fillId="8" borderId="28" xfId="0" applyFont="1" applyFill="1" applyBorder="1" applyAlignment="1">
      <alignment vertical="center"/>
    </xf>
    <xf numFmtId="0" fontId="8" fillId="3" borderId="65" xfId="0" applyFont="1" applyFill="1" applyBorder="1" applyAlignment="1">
      <alignment horizontal="left" vertical="center"/>
    </xf>
    <xf numFmtId="0" fontId="8" fillId="0" borderId="66" xfId="0" applyFont="1" applyBorder="1" applyAlignment="1">
      <alignment horizontal="left" vertical="center"/>
    </xf>
    <xf numFmtId="0" fontId="8" fillId="0" borderId="67" xfId="0" applyFont="1" applyBorder="1" applyAlignment="1">
      <alignment horizontal="left" vertical="center"/>
    </xf>
    <xf numFmtId="0" fontId="40" fillId="8" borderId="6" xfId="0" applyFont="1" applyFill="1" applyBorder="1" applyAlignment="1">
      <alignment vertical="center"/>
    </xf>
    <xf numFmtId="16" fontId="13" fillId="0" borderId="6" xfId="0" applyNumberFormat="1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 applyProtection="1">
      <alignment horizontal="center" vertical="center"/>
      <protection locked="0"/>
    </xf>
    <xf numFmtId="0" fontId="10" fillId="13" borderId="38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8" fillId="13" borderId="69" xfId="0" applyFont="1" applyFill="1" applyBorder="1" applyAlignment="1">
      <alignment horizontal="center" vertical="center" wrapText="1"/>
    </xf>
    <xf numFmtId="0" fontId="8" fillId="0" borderId="71" xfId="0" applyFont="1" applyBorder="1" applyAlignment="1">
      <alignment horizontal="center" vertical="center" wrapText="1"/>
    </xf>
    <xf numFmtId="0" fontId="40" fillId="8" borderId="37" xfId="0" applyFont="1" applyFill="1" applyBorder="1" applyAlignment="1">
      <alignment vertical="center"/>
    </xf>
    <xf numFmtId="0" fontId="42" fillId="8" borderId="66" xfId="0" applyFont="1" applyFill="1" applyBorder="1" applyAlignment="1">
      <alignment vertical="center" wrapText="1"/>
    </xf>
    <xf numFmtId="0" fontId="42" fillId="8" borderId="56" xfId="0" applyFont="1" applyFill="1" applyBorder="1" applyAlignment="1">
      <alignment vertical="center" wrapText="1"/>
    </xf>
    <xf numFmtId="0" fontId="1" fillId="8" borderId="56" xfId="0" applyFont="1" applyFill="1" applyBorder="1" applyAlignment="1">
      <alignment vertical="center" wrapText="1"/>
    </xf>
    <xf numFmtId="0" fontId="1" fillId="8" borderId="41" xfId="0" applyFont="1" applyFill="1" applyBorder="1" applyAlignment="1">
      <alignment vertical="center" wrapText="1"/>
    </xf>
    <xf numFmtId="164" fontId="13" fillId="0" borderId="41" xfId="0" applyNumberFormat="1" applyFont="1" applyBorder="1" applyAlignment="1" applyProtection="1">
      <alignment horizontal="center" vertical="center"/>
      <protection locked="0"/>
    </xf>
    <xf numFmtId="0" fontId="40" fillId="3" borderId="7" xfId="0" applyFont="1" applyFill="1" applyBorder="1" applyAlignment="1">
      <alignment vertical="center" wrapText="1"/>
    </xf>
    <xf numFmtId="0" fontId="0" fillId="3" borderId="57" xfId="0" applyFill="1" applyBorder="1" applyAlignment="1">
      <alignment vertical="center" wrapText="1"/>
    </xf>
    <xf numFmtId="0" fontId="0" fillId="3" borderId="58" xfId="0" applyFill="1" applyBorder="1" applyAlignment="1">
      <alignment vertical="center" wrapText="1"/>
    </xf>
    <xf numFmtId="0" fontId="0" fillId="3" borderId="52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0" fontId="13" fillId="0" borderId="6" xfId="0" applyFont="1" applyBorder="1" applyAlignment="1" applyProtection="1">
      <alignment horizontal="center" vertical="center"/>
      <protection locked="0"/>
    </xf>
    <xf numFmtId="0" fontId="14" fillId="8" borderId="6" xfId="0" applyFont="1" applyFill="1" applyBorder="1" applyAlignment="1">
      <alignment vertical="center"/>
    </xf>
    <xf numFmtId="168" fontId="1" fillId="23" borderId="30" xfId="0" applyNumberFormat="1" applyFont="1" applyFill="1" applyBorder="1" applyAlignment="1">
      <alignment horizontal="left" vertical="top" wrapText="1"/>
    </xf>
    <xf numFmtId="0" fontId="1" fillId="23" borderId="31" xfId="0" applyFont="1" applyFill="1" applyBorder="1" applyAlignment="1">
      <alignment horizontal="left" vertical="top" wrapText="1"/>
    </xf>
    <xf numFmtId="0" fontId="1" fillId="23" borderId="80" xfId="0" applyFont="1" applyFill="1" applyBorder="1" applyAlignment="1">
      <alignment horizontal="left" vertical="top" wrapText="1"/>
    </xf>
    <xf numFmtId="0" fontId="18" fillId="23" borderId="81" xfId="0" applyFont="1" applyFill="1" applyBorder="1" applyAlignment="1">
      <alignment horizontal="left" vertical="top" wrapText="1"/>
    </xf>
    <xf numFmtId="0" fontId="18" fillId="23" borderId="31" xfId="0" applyFont="1" applyFill="1" applyBorder="1" applyAlignment="1">
      <alignment horizontal="left" vertical="top" wrapText="1"/>
    </xf>
    <xf numFmtId="0" fontId="96" fillId="3" borderId="10" xfId="0" applyFont="1" applyFill="1" applyBorder="1" applyAlignment="1">
      <alignment horizontal="left" vertical="top" wrapText="1"/>
    </xf>
    <xf numFmtId="0" fontId="31" fillId="3" borderId="10" xfId="0" applyFont="1" applyFill="1" applyBorder="1" applyAlignment="1">
      <alignment horizontal="left" vertical="top" wrapText="1"/>
    </xf>
    <xf numFmtId="0" fontId="31" fillId="3" borderId="9" xfId="0" applyFont="1" applyFill="1" applyBorder="1" applyAlignment="1">
      <alignment horizontal="left" vertical="top" wrapText="1"/>
    </xf>
    <xf numFmtId="171" fontId="82" fillId="3" borderId="11" xfId="0" applyNumberFormat="1" applyFont="1" applyFill="1" applyBorder="1" applyAlignment="1">
      <alignment horizontal="center" vertical="center" wrapText="1"/>
    </xf>
    <xf numFmtId="164" fontId="27" fillId="17" borderId="28" xfId="0" applyNumberFormat="1" applyFont="1" applyFill="1" applyBorder="1" applyAlignment="1">
      <alignment horizontal="center" vertical="center" wrapText="1"/>
    </xf>
    <xf numFmtId="0" fontId="60" fillId="17" borderId="28" xfId="0" applyFont="1" applyFill="1" applyBorder="1" applyAlignment="1">
      <alignment horizontal="center" vertical="center"/>
    </xf>
    <xf numFmtId="0" fontId="77" fillId="17" borderId="98" xfId="0" applyFont="1" applyFill="1" applyBorder="1" applyAlignment="1">
      <alignment horizontal="center" vertical="center"/>
    </xf>
    <xf numFmtId="168" fontId="29" fillId="17" borderId="114" xfId="0" applyNumberFormat="1" applyFont="1" applyFill="1" applyBorder="1" applyAlignment="1">
      <alignment horizontal="center" vertical="center" wrapText="1"/>
    </xf>
    <xf numFmtId="0" fontId="0" fillId="17" borderId="115" xfId="0" applyFill="1" applyBorder="1" applyAlignment="1">
      <alignment horizontal="center" vertical="center" wrapText="1"/>
    </xf>
    <xf numFmtId="0" fontId="0" fillId="17" borderId="116" xfId="0" applyFill="1" applyBorder="1" applyAlignment="1">
      <alignment horizontal="center" vertical="center" wrapText="1"/>
    </xf>
    <xf numFmtId="0" fontId="86" fillId="21" borderId="30" xfId="0" applyFont="1" applyFill="1" applyBorder="1" applyAlignment="1" applyProtection="1">
      <alignment horizontal="left" vertical="top" wrapText="1"/>
      <protection locked="0"/>
    </xf>
    <xf numFmtId="0" fontId="7" fillId="21" borderId="31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CC"/>
      <color rgb="FFFFCCCC"/>
      <color rgb="FFCCFF33"/>
      <color rgb="FFFFFFCC"/>
      <color rgb="FF66FF33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746760</xdr:colOff>
      <xdr:row>6</xdr:row>
      <xdr:rowOff>144780</xdr:rowOff>
    </xdr:from>
    <xdr:to>
      <xdr:col>14</xdr:col>
      <xdr:colOff>807720</xdr:colOff>
      <xdr:row>9</xdr:row>
      <xdr:rowOff>53340</xdr:rowOff>
    </xdr:to>
    <xdr:sp macro="" textlink="">
      <xdr:nvSpPr>
        <xdr:cNvPr id="23" name="Down Arrow 22"/>
        <xdr:cNvSpPr/>
      </xdr:nvSpPr>
      <xdr:spPr>
        <a:xfrm>
          <a:off x="7978140" y="153924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4" name="Down Arrow 23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5" name="Down Arrow 2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26" name="Down Arrow 2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8" name="Down Arrow 27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9" name="Down Arrow 28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0" name="Down Arrow 29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1" name="Down Arrow 30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2" name="Down Arrow 31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5" name="Down Arrow 3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6" name="Down Arrow 3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7" name="Down Arrow 36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8" name="Down Arrow 37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9" name="Down Arrow 38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97"/>
  <sheetViews>
    <sheetView tabSelected="1" zoomScale="130" zoomScaleNormal="130" workbookViewId="0">
      <pane ySplit="6" topLeftCell="A7" activePane="bottomLeft" state="frozenSplit"/>
      <selection activeCell="Q1" sqref="Q1:W1"/>
      <selection pane="bottomLeft" activeCell="AA5" sqref="AA5:AA6"/>
    </sheetView>
  </sheetViews>
  <sheetFormatPr defaultRowHeight="21" x14ac:dyDescent="0.3"/>
  <cols>
    <col min="1" max="1" width="10.85546875" style="29" customWidth="1"/>
    <col min="2" max="2" width="11.140625" style="9" customWidth="1"/>
    <col min="3" max="3" width="5.28515625" style="1" hidden="1" customWidth="1"/>
    <col min="4" max="4" width="3.85546875" style="120" customWidth="1"/>
    <col min="5" max="6" width="4.7109375" style="225" customWidth="1"/>
    <col min="7" max="7" width="7.5703125" style="213" customWidth="1"/>
    <col min="8" max="8" width="4.7109375" style="126" customWidth="1"/>
    <col min="9" max="9" width="4.7109375" style="233" customWidth="1"/>
    <col min="10" max="10" width="7.5703125" style="214" customWidth="1"/>
    <col min="11" max="11" width="7.7109375" style="9" customWidth="1"/>
    <col min="12" max="12" width="7.28515625" style="9" customWidth="1"/>
    <col min="13" max="14" width="7.7109375" style="9" customWidth="1"/>
    <col min="15" max="15" width="6.5703125" style="9" customWidth="1"/>
    <col min="16" max="16" width="6.5703125" style="109" customWidth="1"/>
    <col min="17" max="17" width="5.5703125" style="109" customWidth="1"/>
    <col min="18" max="18" width="6.140625" style="109" customWidth="1"/>
    <col min="19" max="19" width="7.28515625" style="109" customWidth="1"/>
    <col min="20" max="20" width="8.7109375" style="110" customWidth="1"/>
    <col min="21" max="21" width="3.7109375" style="111" customWidth="1"/>
    <col min="22" max="22" width="2.28515625" style="112" customWidth="1"/>
    <col min="23" max="24" width="2.28515625" style="113" customWidth="1"/>
    <col min="25" max="25" width="2.42578125" style="114" customWidth="1"/>
    <col min="26" max="26" width="4.42578125" style="113" customWidth="1"/>
    <col min="27" max="27" width="4.42578125" style="112" customWidth="1"/>
    <col min="28" max="28" width="4.42578125" style="113" customWidth="1"/>
    <col min="30" max="47" width="0" hidden="1" customWidth="1"/>
  </cols>
  <sheetData>
    <row r="1" spans="1:47" s="7" customFormat="1" ht="10.9" customHeight="1" thickTop="1" x14ac:dyDescent="0.25">
      <c r="A1" s="375" t="s">
        <v>237</v>
      </c>
      <c r="B1" s="377">
        <f>K196</f>
        <v>34</v>
      </c>
      <c r="C1" s="107"/>
      <c r="D1" s="118"/>
      <c r="E1" s="379">
        <v>2018</v>
      </c>
      <c r="F1" s="380"/>
      <c r="G1" s="380"/>
      <c r="H1" s="381"/>
      <c r="I1" s="390" t="s">
        <v>240</v>
      </c>
      <c r="J1" s="449">
        <f>M196</f>
        <v>5</v>
      </c>
      <c r="K1" s="451" t="s">
        <v>241</v>
      </c>
      <c r="L1" s="453">
        <f>O196</f>
        <v>1</v>
      </c>
      <c r="M1" s="455" t="s">
        <v>242</v>
      </c>
      <c r="N1" s="449">
        <f>Q196</f>
        <v>16</v>
      </c>
      <c r="O1" s="461">
        <f>S196</f>
        <v>0</v>
      </c>
      <c r="P1" s="459" t="s">
        <v>344</v>
      </c>
      <c r="Q1" s="459"/>
      <c r="R1" s="459"/>
      <c r="S1" s="459"/>
      <c r="T1" s="460"/>
      <c r="U1" s="458">
        <v>43195</v>
      </c>
      <c r="V1" s="459"/>
      <c r="W1" s="459"/>
      <c r="X1" s="459"/>
      <c r="Y1" s="460"/>
      <c r="Z1" s="377">
        <f>Z196</f>
        <v>0</v>
      </c>
      <c r="AA1" s="377">
        <f>AA196</f>
        <v>0</v>
      </c>
      <c r="AB1" s="377">
        <f>AB196</f>
        <v>0</v>
      </c>
      <c r="AC1" s="8"/>
    </row>
    <row r="2" spans="1:47" s="7" customFormat="1" ht="14.45" customHeight="1" thickBot="1" x14ac:dyDescent="0.3">
      <c r="A2" s="376"/>
      <c r="B2" s="378"/>
      <c r="C2" s="108"/>
      <c r="D2" s="119"/>
      <c r="E2" s="382"/>
      <c r="F2" s="383"/>
      <c r="G2" s="383"/>
      <c r="H2" s="384"/>
      <c r="I2" s="391"/>
      <c r="J2" s="450"/>
      <c r="K2" s="452"/>
      <c r="L2" s="454"/>
      <c r="M2" s="456"/>
      <c r="N2" s="457"/>
      <c r="O2" s="462"/>
      <c r="P2" s="465" t="str">
        <f>A6</f>
        <v xml:space="preserve">D11 - AN-3 - Little Pleasant Bay Run </v>
      </c>
      <c r="Q2" s="465"/>
      <c r="R2" s="465"/>
      <c r="S2" s="465"/>
      <c r="T2" s="466"/>
      <c r="U2" s="479">
        <v>2018</v>
      </c>
      <c r="V2" s="480"/>
      <c r="W2" s="480"/>
      <c r="X2" s="480"/>
      <c r="Y2" s="481"/>
      <c r="Z2" s="440"/>
      <c r="AA2" s="440"/>
      <c r="AB2" s="440"/>
      <c r="AC2" s="8"/>
    </row>
    <row r="3" spans="1:47" s="7" customFormat="1" ht="10.15" customHeight="1" thickTop="1" thickBot="1" x14ac:dyDescent="0.3">
      <c r="A3" s="369" t="s">
        <v>356</v>
      </c>
      <c r="B3" s="370"/>
      <c r="C3" s="370"/>
      <c r="D3" s="371"/>
      <c r="E3" s="382"/>
      <c r="F3" s="383"/>
      <c r="G3" s="383"/>
      <c r="H3" s="384"/>
      <c r="I3" s="388">
        <f>Z1</f>
        <v>0</v>
      </c>
      <c r="J3" s="441">
        <f>IF(I3=0,0,I3/J1)</f>
        <v>0</v>
      </c>
      <c r="K3" s="443">
        <f>AA1</f>
        <v>0</v>
      </c>
      <c r="L3" s="441">
        <f>IF(K3=0,0,K3/L1)</f>
        <v>0</v>
      </c>
      <c r="M3" s="445">
        <f>AB1</f>
        <v>0</v>
      </c>
      <c r="N3" s="441">
        <f>IF(M3=0,0,M3/N1)</f>
        <v>0</v>
      </c>
      <c r="O3" s="447" t="s">
        <v>243</v>
      </c>
      <c r="P3" s="465"/>
      <c r="Q3" s="465"/>
      <c r="R3" s="465"/>
      <c r="S3" s="465"/>
      <c r="T3" s="466"/>
      <c r="U3" s="473" t="s">
        <v>246</v>
      </c>
      <c r="V3" s="474"/>
      <c r="W3" s="474"/>
      <c r="X3" s="474"/>
      <c r="Y3" s="475"/>
      <c r="Z3" s="470" t="s">
        <v>0</v>
      </c>
      <c r="AA3" s="471"/>
      <c r="AB3" s="472"/>
      <c r="AC3" s="8"/>
    </row>
    <row r="4" spans="1:47" s="7" customFormat="1" ht="14.45" customHeight="1" thickBot="1" x14ac:dyDescent="0.3">
      <c r="A4" s="372"/>
      <c r="B4" s="373"/>
      <c r="C4" s="373"/>
      <c r="D4" s="374"/>
      <c r="E4" s="385"/>
      <c r="F4" s="386"/>
      <c r="G4" s="386"/>
      <c r="H4" s="387"/>
      <c r="I4" s="389"/>
      <c r="J4" s="442"/>
      <c r="K4" s="444"/>
      <c r="L4" s="442"/>
      <c r="M4" s="446"/>
      <c r="N4" s="442"/>
      <c r="O4" s="448"/>
      <c r="P4" s="463" t="s">
        <v>343</v>
      </c>
      <c r="Q4" s="463"/>
      <c r="R4" s="463"/>
      <c r="S4" s="463"/>
      <c r="T4" s="464"/>
      <c r="U4" s="476" t="s">
        <v>247</v>
      </c>
      <c r="V4" s="477"/>
      <c r="W4" s="477"/>
      <c r="X4" s="477"/>
      <c r="Y4" s="478"/>
      <c r="Z4" s="467"/>
      <c r="AA4" s="468"/>
      <c r="AB4" s="469"/>
      <c r="AC4" s="8"/>
    </row>
    <row r="5" spans="1:47" s="7" customFormat="1" ht="27.6" hidden="1" customHeight="1" thickBot="1" x14ac:dyDescent="0.3">
      <c r="A5" s="433" t="s">
        <v>0</v>
      </c>
      <c r="B5" s="434"/>
      <c r="C5" s="434"/>
      <c r="D5" s="434"/>
      <c r="E5" s="434"/>
      <c r="F5" s="434"/>
      <c r="G5" s="434"/>
      <c r="H5" s="125"/>
      <c r="I5" s="232"/>
      <c r="J5" s="438" t="s">
        <v>0</v>
      </c>
      <c r="K5" s="439"/>
      <c r="L5" s="39" t="s">
        <v>0</v>
      </c>
      <c r="M5" s="40" t="s">
        <v>0</v>
      </c>
      <c r="N5" s="435" t="s">
        <v>0</v>
      </c>
      <c r="O5" s="436"/>
      <c r="P5" s="437"/>
      <c r="Q5" s="115" t="s">
        <v>0</v>
      </c>
      <c r="R5" s="116"/>
      <c r="S5" s="116"/>
      <c r="T5" s="117"/>
      <c r="U5" s="431" t="s">
        <v>3</v>
      </c>
      <c r="V5" s="423" t="s">
        <v>238</v>
      </c>
      <c r="W5" s="416" t="s">
        <v>4</v>
      </c>
      <c r="X5" s="427" t="s">
        <v>5</v>
      </c>
      <c r="Y5" s="429" t="s">
        <v>6</v>
      </c>
      <c r="Z5" s="421" t="s">
        <v>240</v>
      </c>
      <c r="AA5" s="423" t="s">
        <v>241</v>
      </c>
      <c r="AB5" s="425" t="s">
        <v>242</v>
      </c>
      <c r="AC5" s="8"/>
    </row>
    <row r="6" spans="1:47" s="7" customFormat="1" ht="51.75" customHeight="1" thickTop="1" thickBot="1" x14ac:dyDescent="0.3">
      <c r="A6" s="588" t="s">
        <v>357</v>
      </c>
      <c r="B6" s="589"/>
      <c r="C6" s="589"/>
      <c r="D6" s="590"/>
      <c r="E6" s="583" t="s">
        <v>354</v>
      </c>
      <c r="F6" s="584"/>
      <c r="G6" s="584"/>
      <c r="H6" s="584"/>
      <c r="I6" s="584"/>
      <c r="J6" s="585"/>
      <c r="K6" s="586" t="s">
        <v>358</v>
      </c>
      <c r="L6" s="587"/>
      <c r="M6" s="587"/>
      <c r="N6" s="587"/>
      <c r="O6" s="587"/>
      <c r="P6" s="586" t="s">
        <v>355</v>
      </c>
      <c r="Q6" s="587"/>
      <c r="R6" s="587"/>
      <c r="S6" s="587"/>
      <c r="T6" s="587"/>
      <c r="U6" s="432"/>
      <c r="V6" s="424"/>
      <c r="W6" s="417"/>
      <c r="X6" s="428"/>
      <c r="Y6" s="430"/>
      <c r="Z6" s="422"/>
      <c r="AA6" s="424"/>
      <c r="AB6" s="426"/>
      <c r="AC6" s="8"/>
    </row>
    <row r="7" spans="1:47" s="7" customFormat="1" ht="16.5" customHeight="1" thickTop="1" thickBot="1" x14ac:dyDescent="0.3">
      <c r="A7" s="296" t="s">
        <v>256</v>
      </c>
      <c r="B7" s="297" t="s">
        <v>308</v>
      </c>
      <c r="C7" s="204"/>
      <c r="D7" s="277"/>
      <c r="E7" s="278" t="s">
        <v>251</v>
      </c>
      <c r="F7" s="279"/>
      <c r="G7" s="280"/>
      <c r="H7" s="276" t="s">
        <v>253</v>
      </c>
      <c r="I7" s="274"/>
      <c r="J7" s="275"/>
      <c r="K7" s="289" t="s">
        <v>255</v>
      </c>
      <c r="L7" s="211">
        <v>0</v>
      </c>
      <c r="M7" s="290" t="s">
        <v>17</v>
      </c>
      <c r="N7" s="219" t="s">
        <v>0</v>
      </c>
      <c r="O7" s="127"/>
      <c r="P7" s="392" t="str">
        <f>$P$2</f>
        <v xml:space="preserve">D11 - AN-3 - Little Pleasant Bay Run </v>
      </c>
      <c r="Q7" s="355"/>
      <c r="R7" s="355"/>
      <c r="S7" s="355"/>
      <c r="T7" s="355"/>
      <c r="U7" s="291"/>
      <c r="V7" s="292"/>
      <c r="W7" s="293"/>
      <c r="X7" s="294"/>
      <c r="Y7" s="292"/>
      <c r="Z7" s="294"/>
      <c r="AA7" s="292"/>
      <c r="AB7" s="295"/>
      <c r="AC7" s="8"/>
    </row>
    <row r="8" spans="1:47" ht="9" customHeight="1" thickTop="1" thickBot="1" x14ac:dyDescent="0.3">
      <c r="A8" s="282" t="s">
        <v>267</v>
      </c>
      <c r="B8" s="136" t="s">
        <v>12</v>
      </c>
      <c r="C8" s="137"/>
      <c r="D8" s="138" t="s">
        <v>13</v>
      </c>
      <c r="E8" s="220" t="s">
        <v>248</v>
      </c>
      <c r="F8" s="220" t="s">
        <v>249</v>
      </c>
      <c r="G8" s="212" t="s">
        <v>250</v>
      </c>
      <c r="H8" s="138" t="s">
        <v>248</v>
      </c>
      <c r="I8" s="220" t="s">
        <v>249</v>
      </c>
      <c r="J8" s="212" t="s">
        <v>250</v>
      </c>
      <c r="K8" s="139" t="s">
        <v>14</v>
      </c>
      <c r="L8" s="140" t="s">
        <v>15</v>
      </c>
      <c r="M8" s="140" t="s">
        <v>18</v>
      </c>
      <c r="N8" s="141" t="s">
        <v>16</v>
      </c>
      <c r="O8" s="142" t="s">
        <v>20</v>
      </c>
      <c r="P8" s="145" t="s">
        <v>258</v>
      </c>
      <c r="Q8" s="146" t="s">
        <v>254</v>
      </c>
      <c r="R8" s="147"/>
      <c r="S8" s="148" t="s">
        <v>192</v>
      </c>
      <c r="T8" s="149"/>
      <c r="U8" s="150"/>
      <c r="V8" s="151"/>
      <c r="W8" s="152"/>
      <c r="X8" s="153"/>
      <c r="Y8" s="154"/>
      <c r="Z8" s="155" t="s">
        <v>240</v>
      </c>
      <c r="AA8" s="156" t="s">
        <v>241</v>
      </c>
      <c r="AB8" s="157" t="s">
        <v>242</v>
      </c>
      <c r="AC8" s="246"/>
      <c r="AD8" s="247"/>
      <c r="AE8" s="248" t="s">
        <v>269</v>
      </c>
      <c r="AF8" s="247"/>
      <c r="AG8" s="248" t="s">
        <v>270</v>
      </c>
      <c r="AH8" s="248"/>
      <c r="AI8" s="248" t="s">
        <v>271</v>
      </c>
      <c r="AJ8" s="247"/>
      <c r="AK8" s="249" t="s">
        <v>272</v>
      </c>
      <c r="AL8" s="247"/>
      <c r="AM8" s="248"/>
      <c r="AN8" s="247"/>
      <c r="AO8" s="249" t="s">
        <v>273</v>
      </c>
      <c r="AP8" s="247"/>
      <c r="AQ8" s="248"/>
      <c r="AR8" s="247"/>
      <c r="AS8" s="248"/>
      <c r="AT8" s="247"/>
      <c r="AU8" s="247"/>
    </row>
    <row r="9" spans="1:47" ht="14.45" customHeight="1" thickBot="1" x14ac:dyDescent="0.3">
      <c r="A9" s="128">
        <v>13475.91</v>
      </c>
      <c r="B9" s="340" t="s">
        <v>359</v>
      </c>
      <c r="C9" s="343" t="s">
        <v>0</v>
      </c>
      <c r="D9" s="208" t="s">
        <v>239</v>
      </c>
      <c r="E9" s="221">
        <v>41</v>
      </c>
      <c r="F9" s="226">
        <v>44</v>
      </c>
      <c r="G9" s="129">
        <v>10.4</v>
      </c>
      <c r="H9" s="197">
        <v>69</v>
      </c>
      <c r="I9" s="226">
        <v>58</v>
      </c>
      <c r="J9" s="129">
        <v>54.1</v>
      </c>
      <c r="K9" s="330" t="s">
        <v>0</v>
      </c>
      <c r="L9" s="332" t="s">
        <v>0</v>
      </c>
      <c r="M9" s="334">
        <v>10.9</v>
      </c>
      <c r="N9" s="335">
        <f>IF(M9=" "," ",(M9+$L$7-M12))</f>
        <v>8</v>
      </c>
      <c r="O9" s="317">
        <v>50</v>
      </c>
      <c r="P9" s="356">
        <v>41536</v>
      </c>
      <c r="Q9" s="143">
        <v>43235</v>
      </c>
      <c r="R9" s="144">
        <v>43388</v>
      </c>
      <c r="S9" s="321" t="s">
        <v>360</v>
      </c>
      <c r="T9" s="322"/>
      <c r="U9" s="158">
        <v>1</v>
      </c>
      <c r="V9" s="159" t="s">
        <v>0</v>
      </c>
      <c r="W9" s="160">
        <v>1</v>
      </c>
      <c r="X9" s="161">
        <v>1</v>
      </c>
      <c r="Y9" s="162" t="s">
        <v>0</v>
      </c>
      <c r="Z9" s="163" t="s">
        <v>0</v>
      </c>
      <c r="AA9" s="159" t="s">
        <v>0</v>
      </c>
      <c r="AB9" s="164" t="s">
        <v>0</v>
      </c>
      <c r="AC9" s="250" t="s">
        <v>239</v>
      </c>
      <c r="AD9" s="251" t="s">
        <v>274</v>
      </c>
      <c r="AE9" s="252">
        <f>E9+F9/60+G9/60/60</f>
        <v>41.736222222222224</v>
      </c>
      <c r="AF9" s="251" t="s">
        <v>275</v>
      </c>
      <c r="AG9" s="252" t="e">
        <f>E12+F12/60+G12/60/60</f>
        <v>#VALUE!</v>
      </c>
      <c r="AH9" s="253" t="s">
        <v>276</v>
      </c>
      <c r="AI9" s="252" t="e">
        <f>AG9-AE9</f>
        <v>#VALUE!</v>
      </c>
      <c r="AJ9" s="251" t="s">
        <v>277</v>
      </c>
      <c r="AK9" s="252" t="e">
        <f>AI10*60*COS((AE9+AG9)/2*PI()/180)</f>
        <v>#VALUE!</v>
      </c>
      <c r="AL9" s="251" t="s">
        <v>278</v>
      </c>
      <c r="AM9" s="252" t="e">
        <f>AK9*6076.12</f>
        <v>#VALUE!</v>
      </c>
      <c r="AN9" s="251" t="s">
        <v>279</v>
      </c>
      <c r="AO9" s="252">
        <f>AE9*PI()/180</f>
        <v>0.72843449512180236</v>
      </c>
      <c r="AP9" s="251" t="s">
        <v>280</v>
      </c>
      <c r="AQ9" s="252" t="e">
        <f>AG9 *PI()/180</f>
        <v>#VALUE!</v>
      </c>
      <c r="AR9" s="251" t="s">
        <v>281</v>
      </c>
      <c r="AS9" s="252" t="e">
        <f>1*ATAN2(COS(AO9)*SIN(AQ9)-SIN(AO9)*COS(AQ9)*COS(AQ10-AO10),SIN(AQ10-AO10)*COS(AQ9))</f>
        <v>#VALUE!</v>
      </c>
      <c r="AT9" s="254" t="s">
        <v>282</v>
      </c>
      <c r="AU9" s="255" t="e">
        <f>SQRT(AK10*AK10+AK9*AK9)</f>
        <v>#VALUE!</v>
      </c>
    </row>
    <row r="10" spans="1:47" ht="14.45" customHeight="1" thickTop="1" thickBot="1" x14ac:dyDescent="0.3">
      <c r="A10" s="210" t="s">
        <v>0</v>
      </c>
      <c r="B10" s="341"/>
      <c r="C10" s="344"/>
      <c r="D10" s="208" t="s">
        <v>244</v>
      </c>
      <c r="E10" s="222">
        <f t="shared" ref="E10:J10" si="0">E9</f>
        <v>41</v>
      </c>
      <c r="F10" s="227">
        <f t="shared" si="0"/>
        <v>44</v>
      </c>
      <c r="G10" s="215">
        <f t="shared" si="0"/>
        <v>10.4</v>
      </c>
      <c r="H10" s="166">
        <f t="shared" si="0"/>
        <v>69</v>
      </c>
      <c r="I10" s="227">
        <f t="shared" si="0"/>
        <v>58</v>
      </c>
      <c r="J10" s="216">
        <f t="shared" si="0"/>
        <v>54.1</v>
      </c>
      <c r="K10" s="331"/>
      <c r="L10" s="333"/>
      <c r="M10" s="334"/>
      <c r="N10" s="336"/>
      <c r="O10" s="318"/>
      <c r="P10" s="357"/>
      <c r="Q10" s="402" t="s">
        <v>361</v>
      </c>
      <c r="R10" s="403"/>
      <c r="S10" s="403"/>
      <c r="T10" s="404"/>
      <c r="U10" s="393" t="s">
        <v>334</v>
      </c>
      <c r="V10" s="394"/>
      <c r="W10" s="394"/>
      <c r="X10" s="394"/>
      <c r="Y10" s="395"/>
      <c r="Z10" s="346" t="s">
        <v>345</v>
      </c>
      <c r="AA10" s="347"/>
      <c r="AB10" s="348"/>
      <c r="AC10" s="250" t="s">
        <v>193</v>
      </c>
      <c r="AD10" s="251" t="s">
        <v>283</v>
      </c>
      <c r="AE10" s="252">
        <f>H9+I9/60+J9/60/60</f>
        <v>69.981694444444443</v>
      </c>
      <c r="AF10" s="251" t="s">
        <v>284</v>
      </c>
      <c r="AG10" s="252" t="e">
        <f>H12+I12/60+J12/60/60</f>
        <v>#VALUE!</v>
      </c>
      <c r="AH10" s="253" t="s">
        <v>285</v>
      </c>
      <c r="AI10" s="252" t="e">
        <f>AE10-AG10</f>
        <v>#VALUE!</v>
      </c>
      <c r="AJ10" s="251" t="s">
        <v>286</v>
      </c>
      <c r="AK10" s="252" t="e">
        <f>AI9*60</f>
        <v>#VALUE!</v>
      </c>
      <c r="AL10" s="251" t="s">
        <v>287</v>
      </c>
      <c r="AM10" s="252" t="e">
        <f>AK10*6076.12</f>
        <v>#VALUE!</v>
      </c>
      <c r="AN10" s="251" t="s">
        <v>288</v>
      </c>
      <c r="AO10" s="252">
        <f>AE10*PI()/180</f>
        <v>1.2214109841801795</v>
      </c>
      <c r="AP10" s="251" t="s">
        <v>289</v>
      </c>
      <c r="AQ10" s="252" t="e">
        <f>AG10*PI()/180</f>
        <v>#VALUE!</v>
      </c>
      <c r="AR10" s="251" t="s">
        <v>290</v>
      </c>
      <c r="AS10" s="256" t="e">
        <f>IF(360+AS9/(2*PI())*360&gt;360,AS9/(PI())*360,360+AS9/(2*PI())*360)</f>
        <v>#VALUE!</v>
      </c>
      <c r="AT10" s="257"/>
      <c r="AU10" s="257"/>
    </row>
    <row r="11" spans="1:47" ht="14.45" customHeight="1" thickBot="1" x14ac:dyDescent="0.3">
      <c r="A11" s="205">
        <v>1</v>
      </c>
      <c r="B11" s="341"/>
      <c r="C11" s="344"/>
      <c r="D11" s="208" t="s">
        <v>245</v>
      </c>
      <c r="E11" s="595" t="s">
        <v>263</v>
      </c>
      <c r="F11" s="596"/>
      <c r="G11" s="596"/>
      <c r="H11" s="596"/>
      <c r="I11" s="596"/>
      <c r="J11" s="597"/>
      <c r="K11" s="130" t="s">
        <v>17</v>
      </c>
      <c r="L11" s="260" t="s">
        <v>292</v>
      </c>
      <c r="M11" s="131" t="s">
        <v>252</v>
      </c>
      <c r="N11" s="132" t="s">
        <v>4</v>
      </c>
      <c r="O11" s="133" t="s">
        <v>19</v>
      </c>
      <c r="P11" s="134" t="s">
        <v>189</v>
      </c>
      <c r="Q11" s="405"/>
      <c r="R11" s="403"/>
      <c r="S11" s="403"/>
      <c r="T11" s="404"/>
      <c r="U11" s="396"/>
      <c r="V11" s="397"/>
      <c r="W11" s="397"/>
      <c r="X11" s="397"/>
      <c r="Y11" s="398"/>
      <c r="Z11" s="349"/>
      <c r="AA11" s="350"/>
      <c r="AB11" s="351"/>
      <c r="AC11" s="258"/>
      <c r="AD11" s="257"/>
      <c r="AE11" s="257"/>
      <c r="AF11" s="257"/>
      <c r="AG11" s="257"/>
      <c r="AH11" s="257"/>
      <c r="AI11" s="257"/>
      <c r="AJ11" s="257"/>
      <c r="AK11" s="257"/>
      <c r="AL11" s="257"/>
      <c r="AM11" s="257"/>
      <c r="AN11" s="257"/>
      <c r="AO11" s="257"/>
      <c r="AP11" s="257"/>
      <c r="AQ11" s="257"/>
      <c r="AR11" s="251" t="s">
        <v>291</v>
      </c>
      <c r="AS11" s="256" t="e">
        <f>61.582*ACOS(SIN(AE9)*SIN(AG9)+COS(AE9)*COS(AG9)*(AE10-AG10))*6076.12</f>
        <v>#VALUE!</v>
      </c>
      <c r="AT11" s="257"/>
      <c r="AU11" s="257"/>
    </row>
    <row r="12" spans="1:47" ht="35.1" customHeight="1" thickTop="1" thickBot="1" x14ac:dyDescent="0.3">
      <c r="A12" s="270" t="str">
        <f>IF(Z9=1,"VERIFIED",IF(AA9=1,"CHECKED",IF(V9=1,"RECHECK",IF(X9=1,"VERIFY",IF(Y9=1,"NEED APP","NOT SCHED")))))</f>
        <v>VERIFY</v>
      </c>
      <c r="B12" s="342"/>
      <c r="C12" s="345"/>
      <c r="D12" s="209" t="s">
        <v>193</v>
      </c>
      <c r="E12" s="223" t="s">
        <v>0</v>
      </c>
      <c r="F12" s="228" t="s">
        <v>0</v>
      </c>
      <c r="G12" s="218" t="s">
        <v>0</v>
      </c>
      <c r="H12" s="217" t="s">
        <v>0</v>
      </c>
      <c r="I12" s="228" t="s">
        <v>0</v>
      </c>
      <c r="J12" s="218" t="s">
        <v>0</v>
      </c>
      <c r="K12" s="135" t="str">
        <f>$N$7</f>
        <v xml:space="preserve"> </v>
      </c>
      <c r="L12" s="259" t="str">
        <f>IF(E12=" ","Not in use ",AU9*6076.12)</f>
        <v xml:space="preserve">Not in use </v>
      </c>
      <c r="M12" s="262">
        <v>2.9</v>
      </c>
      <c r="N12" s="269" t="str">
        <f>IF(W9=1,"Need a Photo","Has a Photo")</f>
        <v>Need a Photo</v>
      </c>
      <c r="O12" s="273" t="s">
        <v>262</v>
      </c>
      <c r="P12" s="261" t="str">
        <f>IF(E12=" ","Not in use",(IF(L12&gt;O9,"OFF STA","ON STA")))</f>
        <v>Not in use</v>
      </c>
      <c r="Q12" s="406"/>
      <c r="R12" s="407"/>
      <c r="S12" s="407"/>
      <c r="T12" s="408"/>
      <c r="U12" s="399"/>
      <c r="V12" s="400"/>
      <c r="W12" s="400"/>
      <c r="X12" s="400"/>
      <c r="Y12" s="401"/>
      <c r="Z12" s="352"/>
      <c r="AA12" s="353"/>
      <c r="AB12" s="354"/>
    </row>
    <row r="13" spans="1:47" ht="9" customHeight="1" thickTop="1" thickBot="1" x14ac:dyDescent="0.3">
      <c r="A13" s="282" t="s">
        <v>267</v>
      </c>
      <c r="B13" s="136" t="s">
        <v>12</v>
      </c>
      <c r="C13" s="137"/>
      <c r="D13" s="138" t="s">
        <v>13</v>
      </c>
      <c r="E13" s="220" t="s">
        <v>248</v>
      </c>
      <c r="F13" s="220" t="s">
        <v>249</v>
      </c>
      <c r="G13" s="212" t="s">
        <v>250</v>
      </c>
      <c r="H13" s="138" t="s">
        <v>248</v>
      </c>
      <c r="I13" s="220" t="s">
        <v>249</v>
      </c>
      <c r="J13" s="212" t="s">
        <v>250</v>
      </c>
      <c r="K13" s="139" t="s">
        <v>14</v>
      </c>
      <c r="L13" s="140" t="s">
        <v>15</v>
      </c>
      <c r="M13" s="140" t="s">
        <v>18</v>
      </c>
      <c r="N13" s="592" t="s">
        <v>16</v>
      </c>
      <c r="O13" s="593" t="s">
        <v>20</v>
      </c>
      <c r="P13" s="594" t="s">
        <v>258</v>
      </c>
      <c r="Q13" s="146" t="s">
        <v>254</v>
      </c>
      <c r="R13" s="147"/>
      <c r="S13" s="148" t="s">
        <v>192</v>
      </c>
      <c r="T13" s="149"/>
      <c r="U13" s="150"/>
      <c r="V13" s="151"/>
      <c r="W13" s="152"/>
      <c r="X13" s="153"/>
      <c r="Y13" s="154"/>
      <c r="Z13" s="155" t="s">
        <v>240</v>
      </c>
      <c r="AA13" s="156" t="s">
        <v>241</v>
      </c>
      <c r="AB13" s="157" t="s">
        <v>242</v>
      </c>
      <c r="AC13" s="246"/>
      <c r="AD13" s="247"/>
      <c r="AE13" s="248" t="s">
        <v>269</v>
      </c>
      <c r="AF13" s="247"/>
      <c r="AG13" s="248" t="s">
        <v>270</v>
      </c>
      <c r="AH13" s="248"/>
      <c r="AI13" s="248" t="s">
        <v>271</v>
      </c>
      <c r="AJ13" s="247"/>
      <c r="AK13" s="249" t="s">
        <v>272</v>
      </c>
      <c r="AL13" s="247"/>
      <c r="AM13" s="248"/>
      <c r="AN13" s="247"/>
      <c r="AO13" s="249" t="s">
        <v>273</v>
      </c>
      <c r="AP13" s="247"/>
      <c r="AQ13" s="248"/>
      <c r="AR13" s="247"/>
      <c r="AS13" s="248"/>
      <c r="AT13" s="247"/>
      <c r="AU13" s="247"/>
    </row>
    <row r="14" spans="1:47" ht="14.45" customHeight="1" thickBot="1" x14ac:dyDescent="0.3">
      <c r="A14" s="128">
        <v>13475.92</v>
      </c>
      <c r="B14" s="340" t="s">
        <v>362</v>
      </c>
      <c r="C14" s="343" t="s">
        <v>0</v>
      </c>
      <c r="D14" s="208" t="s">
        <v>239</v>
      </c>
      <c r="E14" s="221">
        <v>41</v>
      </c>
      <c r="F14" s="226">
        <v>44</v>
      </c>
      <c r="G14" s="129">
        <v>14.8</v>
      </c>
      <c r="H14" s="197">
        <v>69</v>
      </c>
      <c r="I14" s="226">
        <v>58</v>
      </c>
      <c r="J14" s="129">
        <v>53.7</v>
      </c>
      <c r="K14" s="330" t="s">
        <v>0</v>
      </c>
      <c r="L14" s="332" t="s">
        <v>0</v>
      </c>
      <c r="M14" s="334">
        <v>11.9</v>
      </c>
      <c r="N14" s="335">
        <f>IF(M14=" "," ",(M14+$L$7-M17))</f>
        <v>9</v>
      </c>
      <c r="O14" s="317">
        <v>50</v>
      </c>
      <c r="P14" s="356">
        <v>41536</v>
      </c>
      <c r="Q14" s="143">
        <v>43235</v>
      </c>
      <c r="R14" s="144">
        <v>43388</v>
      </c>
      <c r="S14" s="321" t="s">
        <v>360</v>
      </c>
      <c r="T14" s="322"/>
      <c r="U14" s="158">
        <v>1</v>
      </c>
      <c r="V14" s="159" t="s">
        <v>0</v>
      </c>
      <c r="W14" s="160">
        <v>1</v>
      </c>
      <c r="X14" s="161">
        <v>1</v>
      </c>
      <c r="Y14" s="162" t="s">
        <v>0</v>
      </c>
      <c r="Z14" s="163" t="s">
        <v>0</v>
      </c>
      <c r="AA14" s="159" t="s">
        <v>0</v>
      </c>
      <c r="AB14" s="164" t="s">
        <v>0</v>
      </c>
      <c r="AC14" s="250" t="s">
        <v>239</v>
      </c>
      <c r="AD14" s="251" t="s">
        <v>274</v>
      </c>
      <c r="AE14" s="252">
        <f>E14+F14/60+G14/60/60</f>
        <v>41.737444444444442</v>
      </c>
      <c r="AF14" s="251" t="s">
        <v>275</v>
      </c>
      <c r="AG14" s="252" t="e">
        <f>E17+F17/60+G17/60/60</f>
        <v>#VALUE!</v>
      </c>
      <c r="AH14" s="253" t="s">
        <v>276</v>
      </c>
      <c r="AI14" s="252" t="e">
        <f>AG14-AE14</f>
        <v>#VALUE!</v>
      </c>
      <c r="AJ14" s="251" t="s">
        <v>277</v>
      </c>
      <c r="AK14" s="252" t="e">
        <f>AI15*60*COS((AE14+AG14)/2*PI()/180)</f>
        <v>#VALUE!</v>
      </c>
      <c r="AL14" s="251" t="s">
        <v>278</v>
      </c>
      <c r="AM14" s="252" t="e">
        <f>AK14*6076.12</f>
        <v>#VALUE!</v>
      </c>
      <c r="AN14" s="251" t="s">
        <v>279</v>
      </c>
      <c r="AO14" s="252">
        <f>AE14*PI()/180</f>
        <v>0.72845582692377098</v>
      </c>
      <c r="AP14" s="251" t="s">
        <v>280</v>
      </c>
      <c r="AQ14" s="252" t="e">
        <f>AG14 *PI()/180</f>
        <v>#VALUE!</v>
      </c>
      <c r="AR14" s="251" t="s">
        <v>281</v>
      </c>
      <c r="AS14" s="252" t="e">
        <f>1*ATAN2(COS(AO14)*SIN(AQ14)-SIN(AO14)*COS(AQ14)*COS(AQ15-AO15),SIN(AQ15-AO15)*COS(AQ14))</f>
        <v>#VALUE!</v>
      </c>
      <c r="AT14" s="254" t="s">
        <v>282</v>
      </c>
      <c r="AU14" s="255" t="e">
        <f>SQRT(AK15*AK15+AK14*AK14)</f>
        <v>#VALUE!</v>
      </c>
    </row>
    <row r="15" spans="1:47" ht="14.45" customHeight="1" thickTop="1" thickBot="1" x14ac:dyDescent="0.3">
      <c r="A15" s="210">
        <v>200100219323</v>
      </c>
      <c r="B15" s="341"/>
      <c r="C15" s="344"/>
      <c r="D15" s="208" t="s">
        <v>244</v>
      </c>
      <c r="E15" s="222">
        <f t="shared" ref="E15:J15" si="1">E14</f>
        <v>41</v>
      </c>
      <c r="F15" s="227">
        <f t="shared" si="1"/>
        <v>44</v>
      </c>
      <c r="G15" s="215">
        <f t="shared" si="1"/>
        <v>14.8</v>
      </c>
      <c r="H15" s="166">
        <f t="shared" si="1"/>
        <v>69</v>
      </c>
      <c r="I15" s="227">
        <f t="shared" si="1"/>
        <v>58</v>
      </c>
      <c r="J15" s="216">
        <f t="shared" si="1"/>
        <v>53.7</v>
      </c>
      <c r="K15" s="331"/>
      <c r="L15" s="333"/>
      <c r="M15" s="334"/>
      <c r="N15" s="336"/>
      <c r="O15" s="318"/>
      <c r="P15" s="357"/>
      <c r="Q15" s="402" t="s">
        <v>361</v>
      </c>
      <c r="R15" s="403"/>
      <c r="S15" s="403"/>
      <c r="T15" s="404"/>
      <c r="U15" s="393" t="s">
        <v>334</v>
      </c>
      <c r="V15" s="394"/>
      <c r="W15" s="394"/>
      <c r="X15" s="394"/>
      <c r="Y15" s="395"/>
      <c r="Z15" s="346" t="s">
        <v>345</v>
      </c>
      <c r="AA15" s="347"/>
      <c r="AB15" s="348"/>
      <c r="AC15" s="250" t="s">
        <v>193</v>
      </c>
      <c r="AD15" s="251" t="s">
        <v>283</v>
      </c>
      <c r="AE15" s="252">
        <f>H14+I14/60+J14/60/60</f>
        <v>69.981583333333333</v>
      </c>
      <c r="AF15" s="251" t="s">
        <v>284</v>
      </c>
      <c r="AG15" s="252" t="e">
        <f>H17+I17/60+J17/60/60</f>
        <v>#VALUE!</v>
      </c>
      <c r="AH15" s="253" t="s">
        <v>285</v>
      </c>
      <c r="AI15" s="252" t="e">
        <f>AE15-AG15</f>
        <v>#VALUE!</v>
      </c>
      <c r="AJ15" s="251" t="s">
        <v>286</v>
      </c>
      <c r="AK15" s="252" t="e">
        <f>AI14*60</f>
        <v>#VALUE!</v>
      </c>
      <c r="AL15" s="251" t="s">
        <v>287</v>
      </c>
      <c r="AM15" s="252" t="e">
        <f>AK15*6076.12</f>
        <v>#VALUE!</v>
      </c>
      <c r="AN15" s="251" t="s">
        <v>288</v>
      </c>
      <c r="AO15" s="252">
        <f>AE15*PI()/180</f>
        <v>1.2214090449254549</v>
      </c>
      <c r="AP15" s="251" t="s">
        <v>289</v>
      </c>
      <c r="AQ15" s="252" t="e">
        <f>AG15*PI()/180</f>
        <v>#VALUE!</v>
      </c>
      <c r="AR15" s="251" t="s">
        <v>290</v>
      </c>
      <c r="AS15" s="256" t="e">
        <f>IF(360+AS14/(2*PI())*360&gt;360,AS14/(PI())*360,360+AS14/(2*PI())*360)</f>
        <v>#VALUE!</v>
      </c>
      <c r="AT15" s="257"/>
      <c r="AU15" s="257"/>
    </row>
    <row r="16" spans="1:47" ht="14.45" customHeight="1" thickBot="1" x14ac:dyDescent="0.3">
      <c r="A16" s="205">
        <v>2</v>
      </c>
      <c r="B16" s="341"/>
      <c r="C16" s="344"/>
      <c r="D16" s="208" t="s">
        <v>245</v>
      </c>
      <c r="E16" s="595" t="s">
        <v>263</v>
      </c>
      <c r="F16" s="596"/>
      <c r="G16" s="596"/>
      <c r="H16" s="596"/>
      <c r="I16" s="596"/>
      <c r="J16" s="597"/>
      <c r="K16" s="130" t="s">
        <v>17</v>
      </c>
      <c r="L16" s="260" t="s">
        <v>292</v>
      </c>
      <c r="M16" s="131" t="s">
        <v>252</v>
      </c>
      <c r="N16" s="132" t="s">
        <v>4</v>
      </c>
      <c r="O16" s="133" t="s">
        <v>19</v>
      </c>
      <c r="P16" s="134" t="s">
        <v>189</v>
      </c>
      <c r="Q16" s="405"/>
      <c r="R16" s="403"/>
      <c r="S16" s="403"/>
      <c r="T16" s="404"/>
      <c r="U16" s="396"/>
      <c r="V16" s="397"/>
      <c r="W16" s="397"/>
      <c r="X16" s="397"/>
      <c r="Y16" s="398"/>
      <c r="Z16" s="349"/>
      <c r="AA16" s="350"/>
      <c r="AB16" s="351"/>
      <c r="AC16" s="258"/>
      <c r="AD16" s="257"/>
      <c r="AE16" s="257"/>
      <c r="AF16" s="257"/>
      <c r="AG16" s="257"/>
      <c r="AH16" s="257"/>
      <c r="AI16" s="257"/>
      <c r="AJ16" s="257"/>
      <c r="AK16" s="257"/>
      <c r="AL16" s="257"/>
      <c r="AM16" s="257"/>
      <c r="AN16" s="257"/>
      <c r="AO16" s="257"/>
      <c r="AP16" s="257"/>
      <c r="AQ16" s="257"/>
      <c r="AR16" s="251" t="s">
        <v>291</v>
      </c>
      <c r="AS16" s="256" t="e">
        <f>61.582*ACOS(SIN(AE14)*SIN(AG14)+COS(AE14)*COS(AG14)*(AE15-AG15))*6076.12</f>
        <v>#VALUE!</v>
      </c>
      <c r="AT16" s="257"/>
      <c r="AU16" s="257"/>
    </row>
    <row r="17" spans="1:47" ht="35.1" customHeight="1" thickTop="1" thickBot="1" x14ac:dyDescent="0.3">
      <c r="A17" s="270" t="str">
        <f>IF(Z14=1,"VERIFIED",IF(AA14=1,"CHECKED",IF(V14=1,"RECHECK",IF(X14=1,"VERIFY",IF(Y14=1,"NEED APP","NOT SCHED")))))</f>
        <v>VERIFY</v>
      </c>
      <c r="B17" s="342"/>
      <c r="C17" s="345"/>
      <c r="D17" s="209" t="s">
        <v>193</v>
      </c>
      <c r="E17" s="223" t="s">
        <v>0</v>
      </c>
      <c r="F17" s="228" t="s">
        <v>0</v>
      </c>
      <c r="G17" s="218" t="s">
        <v>0</v>
      </c>
      <c r="H17" s="217" t="s">
        <v>0</v>
      </c>
      <c r="I17" s="228" t="s">
        <v>0</v>
      </c>
      <c r="J17" s="218" t="s">
        <v>0</v>
      </c>
      <c r="K17" s="135" t="str">
        <f>$N$7</f>
        <v xml:space="preserve"> </v>
      </c>
      <c r="L17" s="259" t="str">
        <f>IF(E17=" ","Not in use ",AU14*6076.12)</f>
        <v xml:space="preserve">Not in use </v>
      </c>
      <c r="M17" s="262">
        <v>2.9</v>
      </c>
      <c r="N17" s="269" t="str">
        <f>IF(W14=1,"Need a Photo","Has a Photo")</f>
        <v>Need a Photo</v>
      </c>
      <c r="O17" s="273" t="s">
        <v>262</v>
      </c>
      <c r="P17" s="261" t="str">
        <f>IF(E17=" ","Not in use",(IF(L17&gt;O14,"OFF STA","ON STA")))</f>
        <v>Not in use</v>
      </c>
      <c r="Q17" s="406"/>
      <c r="R17" s="407"/>
      <c r="S17" s="407"/>
      <c r="T17" s="408"/>
      <c r="U17" s="399"/>
      <c r="V17" s="400"/>
      <c r="W17" s="400"/>
      <c r="X17" s="400"/>
      <c r="Y17" s="401"/>
      <c r="Z17" s="352"/>
      <c r="AA17" s="353"/>
      <c r="AB17" s="354"/>
      <c r="AC17" s="14"/>
    </row>
    <row r="18" spans="1:47" ht="9" customHeight="1" thickTop="1" thickBot="1" x14ac:dyDescent="0.3">
      <c r="A18" s="282" t="s">
        <v>267</v>
      </c>
      <c r="B18" s="136" t="s">
        <v>12</v>
      </c>
      <c r="C18" s="137"/>
      <c r="D18" s="138" t="s">
        <v>13</v>
      </c>
      <c r="E18" s="220" t="s">
        <v>248</v>
      </c>
      <c r="F18" s="220" t="s">
        <v>249</v>
      </c>
      <c r="G18" s="212" t="s">
        <v>250</v>
      </c>
      <c r="H18" s="138" t="s">
        <v>248</v>
      </c>
      <c r="I18" s="220" t="s">
        <v>249</v>
      </c>
      <c r="J18" s="212" t="s">
        <v>250</v>
      </c>
      <c r="K18" s="139" t="s">
        <v>14</v>
      </c>
      <c r="L18" s="140" t="s">
        <v>15</v>
      </c>
      <c r="M18" s="140" t="s">
        <v>18</v>
      </c>
      <c r="N18" s="592" t="s">
        <v>16</v>
      </c>
      <c r="O18" s="593" t="s">
        <v>20</v>
      </c>
      <c r="P18" s="594" t="s">
        <v>258</v>
      </c>
      <c r="Q18" s="146" t="s">
        <v>254</v>
      </c>
      <c r="R18" s="147"/>
      <c r="S18" s="148" t="s">
        <v>192</v>
      </c>
      <c r="T18" s="149"/>
      <c r="U18" s="150"/>
      <c r="V18" s="151"/>
      <c r="W18" s="152"/>
      <c r="X18" s="153"/>
      <c r="Y18" s="154"/>
      <c r="Z18" s="155" t="s">
        <v>240</v>
      </c>
      <c r="AA18" s="156" t="s">
        <v>241</v>
      </c>
      <c r="AB18" s="157" t="s">
        <v>242</v>
      </c>
      <c r="AC18" s="246"/>
      <c r="AD18" s="247"/>
      <c r="AE18" s="248" t="s">
        <v>269</v>
      </c>
      <c r="AF18" s="247"/>
      <c r="AG18" s="248" t="s">
        <v>270</v>
      </c>
      <c r="AH18" s="248"/>
      <c r="AI18" s="248" t="s">
        <v>271</v>
      </c>
      <c r="AJ18" s="247"/>
      <c r="AK18" s="249" t="s">
        <v>272</v>
      </c>
      <c r="AL18" s="247"/>
      <c r="AM18" s="248"/>
      <c r="AN18" s="247"/>
      <c r="AO18" s="249" t="s">
        <v>273</v>
      </c>
      <c r="AP18" s="247"/>
      <c r="AQ18" s="248"/>
      <c r="AR18" s="247"/>
      <c r="AS18" s="248"/>
      <c r="AT18" s="247"/>
      <c r="AU18" s="247"/>
    </row>
    <row r="19" spans="1:47" ht="14.45" customHeight="1" thickBot="1" x14ac:dyDescent="0.3">
      <c r="A19" s="128">
        <v>13398</v>
      </c>
      <c r="B19" s="340" t="s">
        <v>363</v>
      </c>
      <c r="C19" s="343" t="s">
        <v>0</v>
      </c>
      <c r="D19" s="208" t="s">
        <v>239</v>
      </c>
      <c r="E19" s="221">
        <v>41</v>
      </c>
      <c r="F19" s="226">
        <v>43</v>
      </c>
      <c r="G19" s="129">
        <v>30.9</v>
      </c>
      <c r="H19" s="197">
        <v>69</v>
      </c>
      <c r="I19" s="226">
        <v>56</v>
      </c>
      <c r="J19" s="129">
        <v>59.22</v>
      </c>
      <c r="K19" s="330" t="s">
        <v>0</v>
      </c>
      <c r="L19" s="332" t="s">
        <v>0</v>
      </c>
      <c r="M19" s="334">
        <v>9.6999999999999993</v>
      </c>
      <c r="N19" s="335">
        <f>IF(M19=" "," ",(M19+$L$7-M22))</f>
        <v>6.6999999999999993</v>
      </c>
      <c r="O19" s="317">
        <v>50</v>
      </c>
      <c r="P19" s="356">
        <v>42270</v>
      </c>
      <c r="Q19" s="143">
        <v>43221</v>
      </c>
      <c r="R19" s="144">
        <v>43405</v>
      </c>
      <c r="S19" s="321" t="s">
        <v>364</v>
      </c>
      <c r="T19" s="322"/>
      <c r="U19" s="158">
        <v>1</v>
      </c>
      <c r="V19" s="159" t="s">
        <v>0</v>
      </c>
      <c r="W19" s="160" t="s">
        <v>0</v>
      </c>
      <c r="X19" s="161">
        <v>1</v>
      </c>
      <c r="Y19" s="162" t="s">
        <v>0</v>
      </c>
      <c r="Z19" s="163" t="s">
        <v>0</v>
      </c>
      <c r="AA19" s="159" t="s">
        <v>0</v>
      </c>
      <c r="AB19" s="164" t="s">
        <v>0</v>
      </c>
      <c r="AC19" s="250" t="s">
        <v>239</v>
      </c>
      <c r="AD19" s="251" t="s">
        <v>274</v>
      </c>
      <c r="AE19" s="252">
        <f>E19+F19/60+G19/60/60</f>
        <v>41.725250000000003</v>
      </c>
      <c r="AF19" s="251" t="s">
        <v>275</v>
      </c>
      <c r="AG19" s="252" t="e">
        <f>E22+F22/60+G22/60/60</f>
        <v>#VALUE!</v>
      </c>
      <c r="AH19" s="253" t="s">
        <v>276</v>
      </c>
      <c r="AI19" s="252" t="e">
        <f>AG19-AE19</f>
        <v>#VALUE!</v>
      </c>
      <c r="AJ19" s="251" t="s">
        <v>277</v>
      </c>
      <c r="AK19" s="252" t="e">
        <f>AI20*60*COS((AE19+AG19)/2*PI()/180)</f>
        <v>#VALUE!</v>
      </c>
      <c r="AL19" s="251" t="s">
        <v>278</v>
      </c>
      <c r="AM19" s="252" t="e">
        <f>AK19*6076.12</f>
        <v>#VALUE!</v>
      </c>
      <c r="AN19" s="251" t="s">
        <v>279</v>
      </c>
      <c r="AO19" s="252">
        <f>AE19*PI()/180</f>
        <v>0.72824299371776402</v>
      </c>
      <c r="AP19" s="251" t="s">
        <v>280</v>
      </c>
      <c r="AQ19" s="252" t="e">
        <f>AG19 *PI()/180</f>
        <v>#VALUE!</v>
      </c>
      <c r="AR19" s="251" t="s">
        <v>281</v>
      </c>
      <c r="AS19" s="252" t="e">
        <f>1*ATAN2(COS(AO19)*SIN(AQ19)-SIN(AO19)*COS(AQ19)*COS(AQ20-AO20),SIN(AQ20-AO20)*COS(AQ19))</f>
        <v>#VALUE!</v>
      </c>
      <c r="AT19" s="254" t="s">
        <v>282</v>
      </c>
      <c r="AU19" s="255" t="e">
        <f>SQRT(AK20*AK20+AK19*AK19)</f>
        <v>#VALUE!</v>
      </c>
    </row>
    <row r="20" spans="1:47" ht="14.45" customHeight="1" thickTop="1" thickBot="1" x14ac:dyDescent="0.3">
      <c r="A20" s="210">
        <v>200100237626</v>
      </c>
      <c r="B20" s="341"/>
      <c r="C20" s="344"/>
      <c r="D20" s="208" t="s">
        <v>244</v>
      </c>
      <c r="E20" s="222">
        <f t="shared" ref="E20:J20" si="2">E19</f>
        <v>41</v>
      </c>
      <c r="F20" s="227">
        <f t="shared" si="2"/>
        <v>43</v>
      </c>
      <c r="G20" s="215">
        <f t="shared" si="2"/>
        <v>30.9</v>
      </c>
      <c r="H20" s="166">
        <f t="shared" si="2"/>
        <v>69</v>
      </c>
      <c r="I20" s="227">
        <f t="shared" si="2"/>
        <v>56</v>
      </c>
      <c r="J20" s="216">
        <f t="shared" si="2"/>
        <v>59.22</v>
      </c>
      <c r="K20" s="331"/>
      <c r="L20" s="333"/>
      <c r="M20" s="334"/>
      <c r="N20" s="336"/>
      <c r="O20" s="318"/>
      <c r="P20" s="357"/>
      <c r="Q20" s="402" t="s">
        <v>365</v>
      </c>
      <c r="R20" s="403"/>
      <c r="S20" s="403"/>
      <c r="T20" s="404"/>
      <c r="U20" s="393" t="s">
        <v>334</v>
      </c>
      <c r="V20" s="394"/>
      <c r="W20" s="394"/>
      <c r="X20" s="394"/>
      <c r="Y20" s="395"/>
      <c r="Z20" s="346" t="s">
        <v>345</v>
      </c>
      <c r="AA20" s="347"/>
      <c r="AB20" s="348"/>
      <c r="AC20" s="250" t="s">
        <v>193</v>
      </c>
      <c r="AD20" s="251" t="s">
        <v>283</v>
      </c>
      <c r="AE20" s="252">
        <f>H19+I19/60+J19/60/60</f>
        <v>69.949783333333343</v>
      </c>
      <c r="AF20" s="251" t="s">
        <v>284</v>
      </c>
      <c r="AG20" s="252" t="e">
        <f>H22+I22/60+J22/60/60</f>
        <v>#VALUE!</v>
      </c>
      <c r="AH20" s="253" t="s">
        <v>285</v>
      </c>
      <c r="AI20" s="252" t="e">
        <f>AE20-AG20</f>
        <v>#VALUE!</v>
      </c>
      <c r="AJ20" s="251" t="s">
        <v>286</v>
      </c>
      <c r="AK20" s="252" t="e">
        <f>AI19*60</f>
        <v>#VALUE!</v>
      </c>
      <c r="AL20" s="251" t="s">
        <v>287</v>
      </c>
      <c r="AM20" s="252" t="e">
        <f>AK20*6076.12</f>
        <v>#VALUE!</v>
      </c>
      <c r="AN20" s="251" t="s">
        <v>288</v>
      </c>
      <c r="AO20" s="252">
        <f>AE20*PI()/180</f>
        <v>1.2208540302233208</v>
      </c>
      <c r="AP20" s="251" t="s">
        <v>289</v>
      </c>
      <c r="AQ20" s="252" t="e">
        <f>AG20*PI()/180</f>
        <v>#VALUE!</v>
      </c>
      <c r="AR20" s="251" t="s">
        <v>290</v>
      </c>
      <c r="AS20" s="256" t="e">
        <f>IF(360+AS19/(2*PI())*360&gt;360,AS19/(PI())*360,360+AS19/(2*PI())*360)</f>
        <v>#VALUE!</v>
      </c>
      <c r="AT20" s="257"/>
      <c r="AU20" s="257"/>
    </row>
    <row r="21" spans="1:47" ht="14.45" customHeight="1" thickBot="1" x14ac:dyDescent="0.3">
      <c r="A21" s="205">
        <v>3</v>
      </c>
      <c r="B21" s="341"/>
      <c r="C21" s="344"/>
      <c r="D21" s="208" t="s">
        <v>245</v>
      </c>
      <c r="E21" s="222">
        <f t="shared" ref="E21:J21" si="3">E20</f>
        <v>41</v>
      </c>
      <c r="F21" s="227">
        <f t="shared" si="3"/>
        <v>43</v>
      </c>
      <c r="G21" s="215">
        <f t="shared" si="3"/>
        <v>30.9</v>
      </c>
      <c r="H21" s="166">
        <f t="shared" si="3"/>
        <v>69</v>
      </c>
      <c r="I21" s="227">
        <f t="shared" si="3"/>
        <v>56</v>
      </c>
      <c r="J21" s="216">
        <f t="shared" si="3"/>
        <v>59.22</v>
      </c>
      <c r="K21" s="130" t="s">
        <v>17</v>
      </c>
      <c r="L21" s="260" t="s">
        <v>292</v>
      </c>
      <c r="M21" s="131" t="s">
        <v>252</v>
      </c>
      <c r="N21" s="132" t="s">
        <v>4</v>
      </c>
      <c r="O21" s="133" t="s">
        <v>19</v>
      </c>
      <c r="P21" s="134" t="s">
        <v>189</v>
      </c>
      <c r="Q21" s="405"/>
      <c r="R21" s="403"/>
      <c r="S21" s="403"/>
      <c r="T21" s="404"/>
      <c r="U21" s="396"/>
      <c r="V21" s="397"/>
      <c r="W21" s="397"/>
      <c r="X21" s="397"/>
      <c r="Y21" s="398"/>
      <c r="Z21" s="349"/>
      <c r="AA21" s="350"/>
      <c r="AB21" s="351"/>
      <c r="AC21" s="258"/>
      <c r="AD21" s="257"/>
      <c r="AE21" s="257"/>
      <c r="AF21" s="257"/>
      <c r="AG21" s="257"/>
      <c r="AH21" s="257"/>
      <c r="AI21" s="257"/>
      <c r="AJ21" s="257"/>
      <c r="AK21" s="257"/>
      <c r="AL21" s="257"/>
      <c r="AM21" s="257"/>
      <c r="AN21" s="257"/>
      <c r="AO21" s="257"/>
      <c r="AP21" s="257"/>
      <c r="AQ21" s="257"/>
      <c r="AR21" s="251" t="s">
        <v>291</v>
      </c>
      <c r="AS21" s="256" t="e">
        <f>61.582*ACOS(SIN(AE19)*SIN(AG19)+COS(AE19)*COS(AG19)*(AE20-AG20))*6076.12</f>
        <v>#VALUE!</v>
      </c>
      <c r="AT21" s="257"/>
      <c r="AU21" s="257"/>
    </row>
    <row r="22" spans="1:47" ht="35.1" customHeight="1" thickTop="1" thickBot="1" x14ac:dyDescent="0.3">
      <c r="A22" s="270" t="str">
        <f>IF(Z19=1,"VERIFIED",IF(AA19=1,"CHECKED",IF(V19=1,"RECHECK",IF(X19=1,"VERIFY",IF(Y19=1,"NEED APP","NOT SCHED")))))</f>
        <v>VERIFY</v>
      </c>
      <c r="B22" s="342"/>
      <c r="C22" s="345"/>
      <c r="D22" s="209" t="s">
        <v>193</v>
      </c>
      <c r="E22" s="223" t="s">
        <v>0</v>
      </c>
      <c r="F22" s="228" t="s">
        <v>0</v>
      </c>
      <c r="G22" s="218" t="s">
        <v>0</v>
      </c>
      <c r="H22" s="217" t="s">
        <v>0</v>
      </c>
      <c r="I22" s="228" t="s">
        <v>0</v>
      </c>
      <c r="J22" s="218" t="s">
        <v>0</v>
      </c>
      <c r="K22" s="135" t="str">
        <f>$N$7</f>
        <v xml:space="preserve"> </v>
      </c>
      <c r="L22" s="259" t="str">
        <f>IF(E22=" ","Not in use ",AU19*6076.12)</f>
        <v xml:space="preserve">Not in use </v>
      </c>
      <c r="M22" s="262">
        <v>3</v>
      </c>
      <c r="N22" s="591" t="str">
        <f>IF(W19=1,"Need Photo","Has Photo")</f>
        <v>Has Photo</v>
      </c>
      <c r="O22" s="207" t="s">
        <v>262</v>
      </c>
      <c r="P22" s="261" t="str">
        <f>IF(E22=" ","Not in use",(IF(L22&gt;O19,"OFF STA","ON STA")))</f>
        <v>Not in use</v>
      </c>
      <c r="Q22" s="406"/>
      <c r="R22" s="407"/>
      <c r="S22" s="407"/>
      <c r="T22" s="408"/>
      <c r="U22" s="399"/>
      <c r="V22" s="400"/>
      <c r="W22" s="400"/>
      <c r="X22" s="400"/>
      <c r="Y22" s="401"/>
      <c r="Z22" s="352"/>
      <c r="AA22" s="353"/>
      <c r="AB22" s="354"/>
      <c r="AC22" s="14"/>
    </row>
    <row r="23" spans="1:47" s="121" customFormat="1" ht="9" customHeight="1" thickTop="1" thickBot="1" x14ac:dyDescent="0.3">
      <c r="A23" s="282" t="s">
        <v>267</v>
      </c>
      <c r="B23" s="136" t="s">
        <v>12</v>
      </c>
      <c r="C23" s="137"/>
      <c r="D23" s="138" t="s">
        <v>13</v>
      </c>
      <c r="E23" s="220" t="s">
        <v>248</v>
      </c>
      <c r="F23" s="220" t="s">
        <v>249</v>
      </c>
      <c r="G23" s="212" t="s">
        <v>250</v>
      </c>
      <c r="H23" s="138" t="s">
        <v>248</v>
      </c>
      <c r="I23" s="220" t="s">
        <v>249</v>
      </c>
      <c r="J23" s="212" t="s">
        <v>250</v>
      </c>
      <c r="K23" s="139" t="s">
        <v>14</v>
      </c>
      <c r="L23" s="140" t="s">
        <v>15</v>
      </c>
      <c r="M23" s="140" t="s">
        <v>18</v>
      </c>
      <c r="N23" s="592" t="s">
        <v>16</v>
      </c>
      <c r="O23" s="593" t="s">
        <v>20</v>
      </c>
      <c r="P23" s="594" t="s">
        <v>258</v>
      </c>
      <c r="Q23" s="146" t="s">
        <v>254</v>
      </c>
      <c r="R23" s="147"/>
      <c r="S23" s="148" t="s">
        <v>192</v>
      </c>
      <c r="T23" s="149"/>
      <c r="U23" s="150"/>
      <c r="V23" s="151"/>
      <c r="W23" s="152"/>
      <c r="X23" s="153"/>
      <c r="Y23" s="154"/>
      <c r="Z23" s="155" t="s">
        <v>240</v>
      </c>
      <c r="AA23" s="156" t="s">
        <v>241</v>
      </c>
      <c r="AB23" s="157" t="s">
        <v>242</v>
      </c>
      <c r="AC23" s="246"/>
      <c r="AD23" s="247"/>
      <c r="AE23" s="248" t="s">
        <v>269</v>
      </c>
      <c r="AF23" s="247"/>
      <c r="AG23" s="248" t="s">
        <v>270</v>
      </c>
      <c r="AH23" s="248"/>
      <c r="AI23" s="248" t="s">
        <v>271</v>
      </c>
      <c r="AJ23" s="247"/>
      <c r="AK23" s="249" t="s">
        <v>272</v>
      </c>
      <c r="AL23" s="247"/>
      <c r="AM23" s="248"/>
      <c r="AN23" s="247"/>
      <c r="AO23" s="249" t="s">
        <v>273</v>
      </c>
      <c r="AP23" s="247"/>
      <c r="AQ23" s="248"/>
      <c r="AR23" s="247"/>
      <c r="AS23" s="248"/>
      <c r="AT23" s="247"/>
      <c r="AU23" s="247"/>
    </row>
    <row r="24" spans="1:47" s="124" customFormat="1" ht="15.95" customHeight="1" thickBot="1" x14ac:dyDescent="0.3">
      <c r="A24" s="128">
        <v>13476.1</v>
      </c>
      <c r="B24" s="340" t="s">
        <v>293</v>
      </c>
      <c r="C24" s="343" t="s">
        <v>0</v>
      </c>
      <c r="D24" s="208" t="s">
        <v>239</v>
      </c>
      <c r="E24" s="221">
        <v>41</v>
      </c>
      <c r="F24" s="226">
        <v>43</v>
      </c>
      <c r="G24" s="129">
        <v>39.700000000000003</v>
      </c>
      <c r="H24" s="197">
        <v>69</v>
      </c>
      <c r="I24" s="226">
        <v>58</v>
      </c>
      <c r="J24" s="129">
        <v>23.2</v>
      </c>
      <c r="K24" s="330" t="s">
        <v>0</v>
      </c>
      <c r="L24" s="332" t="s">
        <v>0</v>
      </c>
      <c r="M24" s="334">
        <v>15.2</v>
      </c>
      <c r="N24" s="335">
        <f>IF(M24=" "," ",(M24+$L$7-M27))</f>
        <v>12.17</v>
      </c>
      <c r="O24" s="317">
        <v>50</v>
      </c>
      <c r="P24" s="319">
        <v>42580</v>
      </c>
      <c r="Q24" s="143">
        <v>42856</v>
      </c>
      <c r="R24" s="144">
        <v>43040</v>
      </c>
      <c r="S24" s="321" t="s">
        <v>294</v>
      </c>
      <c r="T24" s="322"/>
      <c r="U24" s="158">
        <v>1</v>
      </c>
      <c r="V24" s="159" t="s">
        <v>0</v>
      </c>
      <c r="W24" s="160" t="s">
        <v>0</v>
      </c>
      <c r="X24" s="161" t="s">
        <v>0</v>
      </c>
      <c r="Y24" s="162" t="s">
        <v>0</v>
      </c>
      <c r="Z24" s="163" t="s">
        <v>0</v>
      </c>
      <c r="AA24" s="159" t="s">
        <v>0</v>
      </c>
      <c r="AB24" s="164" t="s">
        <v>0</v>
      </c>
      <c r="AC24" s="250" t="s">
        <v>239</v>
      </c>
      <c r="AD24" s="251" t="s">
        <v>274</v>
      </c>
      <c r="AE24" s="252">
        <f>E24+F24/60+G24/60/60</f>
        <v>41.727694444444445</v>
      </c>
      <c r="AF24" s="251" t="s">
        <v>275</v>
      </c>
      <c r="AG24" s="252" t="e">
        <f>E27+F27/60+G27/60/60</f>
        <v>#VALUE!</v>
      </c>
      <c r="AH24" s="253" t="s">
        <v>276</v>
      </c>
      <c r="AI24" s="252" t="e">
        <f>AG24-AE24</f>
        <v>#VALUE!</v>
      </c>
      <c r="AJ24" s="251" t="s">
        <v>277</v>
      </c>
      <c r="AK24" s="252" t="e">
        <f>AI25*60*COS((AE24+AG24)/2*PI()/180)</f>
        <v>#VALUE!</v>
      </c>
      <c r="AL24" s="251" t="s">
        <v>278</v>
      </c>
      <c r="AM24" s="252" t="e">
        <f>AK24*6076.12</f>
        <v>#VALUE!</v>
      </c>
      <c r="AN24" s="251" t="s">
        <v>279</v>
      </c>
      <c r="AO24" s="252">
        <f>AE24*PI()/180</f>
        <v>0.72828565732170158</v>
      </c>
      <c r="AP24" s="251" t="s">
        <v>280</v>
      </c>
      <c r="AQ24" s="252" t="e">
        <f>AG24 *PI()/180</f>
        <v>#VALUE!</v>
      </c>
      <c r="AR24" s="251" t="s">
        <v>281</v>
      </c>
      <c r="AS24" s="252" t="e">
        <f>1*ATAN2(COS(AO24)*SIN(AQ24)-SIN(AO24)*COS(AQ24)*COS(AQ25-AO25),SIN(AQ25-AO25)*COS(AQ24))</f>
        <v>#VALUE!</v>
      </c>
      <c r="AT24" s="254" t="s">
        <v>282</v>
      </c>
      <c r="AU24" s="255" t="e">
        <f>SQRT(AK25*AK25+AK24*AK24)</f>
        <v>#VALUE!</v>
      </c>
    </row>
    <row r="25" spans="1:47" s="124" customFormat="1" ht="15.95" customHeight="1" thickTop="1" thickBot="1" x14ac:dyDescent="0.3">
      <c r="A25" s="210" t="s">
        <v>0</v>
      </c>
      <c r="B25" s="341"/>
      <c r="C25" s="344"/>
      <c r="D25" s="208" t="s">
        <v>244</v>
      </c>
      <c r="E25" s="222">
        <f t="shared" ref="E25:J25" si="4">E24</f>
        <v>41</v>
      </c>
      <c r="F25" s="227">
        <f t="shared" si="4"/>
        <v>43</v>
      </c>
      <c r="G25" s="215">
        <f t="shared" si="4"/>
        <v>39.700000000000003</v>
      </c>
      <c r="H25" s="166">
        <f t="shared" si="4"/>
        <v>69</v>
      </c>
      <c r="I25" s="227">
        <f t="shared" si="4"/>
        <v>58</v>
      </c>
      <c r="J25" s="216">
        <f t="shared" si="4"/>
        <v>23.2</v>
      </c>
      <c r="K25" s="331"/>
      <c r="L25" s="333"/>
      <c r="M25" s="334"/>
      <c r="N25" s="336"/>
      <c r="O25" s="318"/>
      <c r="P25" s="320"/>
      <c r="Q25" s="323" t="s">
        <v>353</v>
      </c>
      <c r="R25" s="324"/>
      <c r="S25" s="324"/>
      <c r="T25" s="325"/>
      <c r="U25" s="308" t="s">
        <v>332</v>
      </c>
      <c r="V25" s="309"/>
      <c r="W25" s="309"/>
      <c r="X25" s="309"/>
      <c r="Y25" s="310"/>
      <c r="Z25" s="346" t="s">
        <v>345</v>
      </c>
      <c r="AA25" s="347"/>
      <c r="AB25" s="348"/>
      <c r="AC25" s="250" t="s">
        <v>193</v>
      </c>
      <c r="AD25" s="251" t="s">
        <v>283</v>
      </c>
      <c r="AE25" s="252">
        <f>H24+I24/60+J24/60/60</f>
        <v>69.973111111111109</v>
      </c>
      <c r="AF25" s="251" t="s">
        <v>284</v>
      </c>
      <c r="AG25" s="252" t="e">
        <f>H27+I27/60+J27/60/60</f>
        <v>#VALUE!</v>
      </c>
      <c r="AH25" s="253" t="s">
        <v>285</v>
      </c>
      <c r="AI25" s="252" t="e">
        <f>AE25-AG25</f>
        <v>#VALUE!</v>
      </c>
      <c r="AJ25" s="251" t="s">
        <v>286</v>
      </c>
      <c r="AK25" s="252" t="e">
        <f>AI24*60</f>
        <v>#VALUE!</v>
      </c>
      <c r="AL25" s="251" t="s">
        <v>287</v>
      </c>
      <c r="AM25" s="252" t="e">
        <f>AK25*6076.12</f>
        <v>#VALUE!</v>
      </c>
      <c r="AN25" s="251" t="s">
        <v>288</v>
      </c>
      <c r="AO25" s="252">
        <f>AE25*PI()/180</f>
        <v>1.2212611767527166</v>
      </c>
      <c r="AP25" s="251" t="s">
        <v>289</v>
      </c>
      <c r="AQ25" s="252" t="e">
        <f>AG25*PI()/180</f>
        <v>#VALUE!</v>
      </c>
      <c r="AR25" s="251" t="s">
        <v>290</v>
      </c>
      <c r="AS25" s="256" t="e">
        <f>IF(360+AS24/(2*PI())*360&gt;360,AS24/(PI())*360,360+AS24/(2*PI())*360)</f>
        <v>#VALUE!</v>
      </c>
      <c r="AT25" s="257"/>
      <c r="AU25" s="257"/>
    </row>
    <row r="26" spans="1:47" s="124" customFormat="1" ht="15.95" customHeight="1" thickBot="1" x14ac:dyDescent="0.3">
      <c r="A26" s="205">
        <v>4</v>
      </c>
      <c r="B26" s="341"/>
      <c r="C26" s="344"/>
      <c r="D26" s="208" t="s">
        <v>245</v>
      </c>
      <c r="E26" s="418" t="s">
        <v>263</v>
      </c>
      <c r="F26" s="419"/>
      <c r="G26" s="419"/>
      <c r="H26" s="419"/>
      <c r="I26" s="419"/>
      <c r="J26" s="420"/>
      <c r="K26" s="130" t="s">
        <v>17</v>
      </c>
      <c r="L26" s="260" t="s">
        <v>292</v>
      </c>
      <c r="M26" s="131" t="s">
        <v>252</v>
      </c>
      <c r="N26" s="132" t="s">
        <v>4</v>
      </c>
      <c r="O26" s="133" t="s">
        <v>19</v>
      </c>
      <c r="P26" s="134" t="s">
        <v>189</v>
      </c>
      <c r="Q26" s="326"/>
      <c r="R26" s="324"/>
      <c r="S26" s="324"/>
      <c r="T26" s="325"/>
      <c r="U26" s="311"/>
      <c r="V26" s="312"/>
      <c r="W26" s="312"/>
      <c r="X26" s="312"/>
      <c r="Y26" s="313"/>
      <c r="Z26" s="349"/>
      <c r="AA26" s="350"/>
      <c r="AB26" s="351"/>
      <c r="AC26" s="258"/>
      <c r="AD26" s="257"/>
      <c r="AE26" s="257"/>
      <c r="AF26" s="257"/>
      <c r="AG26" s="257"/>
      <c r="AH26" s="257"/>
      <c r="AI26" s="257"/>
      <c r="AJ26" s="257"/>
      <c r="AK26" s="257"/>
      <c r="AL26" s="257"/>
      <c r="AM26" s="257"/>
      <c r="AN26" s="257"/>
      <c r="AO26" s="257"/>
      <c r="AP26" s="257"/>
      <c r="AQ26" s="257"/>
      <c r="AR26" s="251" t="s">
        <v>291</v>
      </c>
      <c r="AS26" s="256" t="e">
        <f>61.582*ACOS(SIN(AE24)*SIN(AG24)+COS(AE24)*COS(AG24)*(AE25-AG25))*6076.12</f>
        <v>#VALUE!</v>
      </c>
      <c r="AT26" s="257"/>
      <c r="AU26" s="257"/>
    </row>
    <row r="27" spans="1:47" s="123" customFormat="1" ht="35.1" customHeight="1" thickTop="1" thickBot="1" x14ac:dyDescent="0.3">
      <c r="A27" s="206" t="str">
        <f>IF(Z24=1,"VERIFIED",IF(AA24=1,"CHECKED",IF(V24=1,"RECHECK",IF(X24=1,"VERIFY",IF(Y24=1,"NEED APP","NOT SCHED")))))</f>
        <v>NOT SCHED</v>
      </c>
      <c r="B27" s="342"/>
      <c r="C27" s="345"/>
      <c r="D27" s="209" t="s">
        <v>193</v>
      </c>
      <c r="E27" s="223" t="s">
        <v>0</v>
      </c>
      <c r="F27" s="228" t="s">
        <v>0</v>
      </c>
      <c r="G27" s="218" t="s">
        <v>0</v>
      </c>
      <c r="H27" s="217" t="s">
        <v>0</v>
      </c>
      <c r="I27" s="228" t="s">
        <v>0</v>
      </c>
      <c r="J27" s="218" t="s">
        <v>0</v>
      </c>
      <c r="K27" s="135" t="str">
        <f>$N$7</f>
        <v xml:space="preserve"> </v>
      </c>
      <c r="L27" s="259" t="str">
        <f>IF(E27=" ","Not in use ",AU24*6076.12)</f>
        <v xml:space="preserve">Not in use </v>
      </c>
      <c r="M27" s="262">
        <v>3.03</v>
      </c>
      <c r="N27" s="272" t="str">
        <f>IF(W24=1,"Need Photo","Has Photo")</f>
        <v>Has Photo</v>
      </c>
      <c r="O27" s="273" t="s">
        <v>262</v>
      </c>
      <c r="P27" s="261" t="str">
        <f>IF(E27=" ","Not in use",(IF(L27&gt;O24,"OFF STA","ON STA")))</f>
        <v>Not in use</v>
      </c>
      <c r="Q27" s="327"/>
      <c r="R27" s="328"/>
      <c r="S27" s="328"/>
      <c r="T27" s="329"/>
      <c r="U27" s="314"/>
      <c r="V27" s="315"/>
      <c r="W27" s="315"/>
      <c r="X27" s="315"/>
      <c r="Y27" s="316"/>
      <c r="Z27" s="352"/>
      <c r="AA27" s="353"/>
      <c r="AB27" s="354"/>
      <c r="AC27" s="122"/>
    </row>
    <row r="28" spans="1:47" s="121" customFormat="1" ht="9" customHeight="1" thickTop="1" thickBot="1" x14ac:dyDescent="0.3">
      <c r="A28" s="282" t="s">
        <v>267</v>
      </c>
      <c r="B28" s="136" t="s">
        <v>12</v>
      </c>
      <c r="C28" s="137"/>
      <c r="D28" s="138" t="s">
        <v>13</v>
      </c>
      <c r="E28" s="220" t="s">
        <v>248</v>
      </c>
      <c r="F28" s="220" t="s">
        <v>249</v>
      </c>
      <c r="G28" s="212" t="s">
        <v>250</v>
      </c>
      <c r="H28" s="138" t="s">
        <v>248</v>
      </c>
      <c r="I28" s="220" t="s">
        <v>249</v>
      </c>
      <c r="J28" s="212" t="s">
        <v>250</v>
      </c>
      <c r="K28" s="139" t="s">
        <v>14</v>
      </c>
      <c r="L28" s="140" t="s">
        <v>15</v>
      </c>
      <c r="M28" s="140" t="s">
        <v>18</v>
      </c>
      <c r="N28" s="141" t="s">
        <v>16</v>
      </c>
      <c r="O28" s="142" t="s">
        <v>20</v>
      </c>
      <c r="P28" s="145" t="s">
        <v>258</v>
      </c>
      <c r="Q28" s="146" t="s">
        <v>254</v>
      </c>
      <c r="R28" s="147"/>
      <c r="S28" s="148" t="s">
        <v>192</v>
      </c>
      <c r="T28" s="149"/>
      <c r="U28" s="150"/>
      <c r="V28" s="151"/>
      <c r="W28" s="152"/>
      <c r="X28" s="153"/>
      <c r="Y28" s="154"/>
      <c r="Z28" s="155" t="s">
        <v>240</v>
      </c>
      <c r="AA28" s="156" t="s">
        <v>241</v>
      </c>
      <c r="AB28" s="157" t="s">
        <v>242</v>
      </c>
      <c r="AC28" s="246"/>
      <c r="AD28" s="247"/>
      <c r="AE28" s="248" t="s">
        <v>269</v>
      </c>
      <c r="AF28" s="247"/>
      <c r="AG28" s="248" t="s">
        <v>270</v>
      </c>
      <c r="AH28" s="248"/>
      <c r="AI28" s="248" t="s">
        <v>271</v>
      </c>
      <c r="AJ28" s="247"/>
      <c r="AK28" s="249" t="s">
        <v>272</v>
      </c>
      <c r="AL28" s="247"/>
      <c r="AM28" s="248"/>
      <c r="AN28" s="247"/>
      <c r="AO28" s="249" t="s">
        <v>273</v>
      </c>
      <c r="AP28" s="247"/>
      <c r="AQ28" s="248"/>
      <c r="AR28" s="247"/>
      <c r="AS28" s="248"/>
      <c r="AT28" s="247"/>
      <c r="AU28" s="247"/>
    </row>
    <row r="29" spans="1:47" s="124" customFormat="1" ht="15.95" customHeight="1" thickBot="1" x14ac:dyDescent="0.3">
      <c r="A29" s="128">
        <v>13476.12</v>
      </c>
      <c r="B29" s="340" t="s">
        <v>295</v>
      </c>
      <c r="C29" s="343" t="s">
        <v>0</v>
      </c>
      <c r="D29" s="208" t="s">
        <v>239</v>
      </c>
      <c r="E29" s="221">
        <v>41</v>
      </c>
      <c r="F29" s="226">
        <v>43</v>
      </c>
      <c r="G29" s="129">
        <v>51.5</v>
      </c>
      <c r="H29" s="197">
        <v>69</v>
      </c>
      <c r="I29" s="226">
        <v>58</v>
      </c>
      <c r="J29" s="129">
        <v>12.7</v>
      </c>
      <c r="K29" s="330" t="s">
        <v>0</v>
      </c>
      <c r="L29" s="332" t="s">
        <v>0</v>
      </c>
      <c r="M29" s="334">
        <v>14.3</v>
      </c>
      <c r="N29" s="335">
        <f>IF(M29=" "," ",(M29+$L$7-M32))</f>
        <v>11.280000000000001</v>
      </c>
      <c r="O29" s="317">
        <v>50</v>
      </c>
      <c r="P29" s="319">
        <v>42580</v>
      </c>
      <c r="Q29" s="143">
        <v>42856</v>
      </c>
      <c r="R29" s="144">
        <v>43040</v>
      </c>
      <c r="S29" s="321" t="s">
        <v>294</v>
      </c>
      <c r="T29" s="322"/>
      <c r="U29" s="158">
        <v>1</v>
      </c>
      <c r="V29" s="159" t="s">
        <v>0</v>
      </c>
      <c r="W29" s="160" t="s">
        <v>0</v>
      </c>
      <c r="X29" s="161" t="s">
        <v>0</v>
      </c>
      <c r="Y29" s="162" t="s">
        <v>0</v>
      </c>
      <c r="Z29" s="163" t="s">
        <v>0</v>
      </c>
      <c r="AA29" s="159" t="s">
        <v>0</v>
      </c>
      <c r="AB29" s="164" t="s">
        <v>0</v>
      </c>
      <c r="AC29" s="250" t="s">
        <v>239</v>
      </c>
      <c r="AD29" s="251" t="s">
        <v>274</v>
      </c>
      <c r="AE29" s="252">
        <f>E29+F29/60+G29/60/60</f>
        <v>41.730972222222221</v>
      </c>
      <c r="AF29" s="251" t="s">
        <v>275</v>
      </c>
      <c r="AG29" s="252" t="e">
        <f>E32+F32/60+G32/60/60</f>
        <v>#VALUE!</v>
      </c>
      <c r="AH29" s="253" t="s">
        <v>276</v>
      </c>
      <c r="AI29" s="252" t="e">
        <f>AG29-AE29</f>
        <v>#VALUE!</v>
      </c>
      <c r="AJ29" s="251" t="s">
        <v>277</v>
      </c>
      <c r="AK29" s="252" t="e">
        <f>AI30*60*COS((AE29+AG29)/2*PI()/180)</f>
        <v>#VALUE!</v>
      </c>
      <c r="AL29" s="251" t="s">
        <v>278</v>
      </c>
      <c r="AM29" s="252" t="e">
        <f>AK29*6076.12</f>
        <v>#VALUE!</v>
      </c>
      <c r="AN29" s="251" t="s">
        <v>279</v>
      </c>
      <c r="AO29" s="252">
        <f>AE29*PI()/180</f>
        <v>0.72834286533607251</v>
      </c>
      <c r="AP29" s="251" t="s">
        <v>280</v>
      </c>
      <c r="AQ29" s="252" t="e">
        <f>AG29 *PI()/180</f>
        <v>#VALUE!</v>
      </c>
      <c r="AR29" s="251" t="s">
        <v>281</v>
      </c>
      <c r="AS29" s="252" t="e">
        <f>1*ATAN2(COS(AO29)*SIN(AQ29)-SIN(AO29)*COS(AQ29)*COS(AQ30-AO30),SIN(AQ30-AO30)*COS(AQ29))</f>
        <v>#VALUE!</v>
      </c>
      <c r="AT29" s="254" t="s">
        <v>282</v>
      </c>
      <c r="AU29" s="255" t="e">
        <f>SQRT(AK30*AK30+AK29*AK29)</f>
        <v>#VALUE!</v>
      </c>
    </row>
    <row r="30" spans="1:47" s="124" customFormat="1" ht="15.95" customHeight="1" thickTop="1" thickBot="1" x14ac:dyDescent="0.3">
      <c r="A30" s="210" t="s">
        <v>0</v>
      </c>
      <c r="B30" s="341"/>
      <c r="C30" s="344"/>
      <c r="D30" s="208" t="s">
        <v>244</v>
      </c>
      <c r="E30" s="222">
        <f t="shared" ref="E30:J30" si="5">E29</f>
        <v>41</v>
      </c>
      <c r="F30" s="227">
        <f t="shared" si="5"/>
        <v>43</v>
      </c>
      <c r="G30" s="215">
        <f t="shared" si="5"/>
        <v>51.5</v>
      </c>
      <c r="H30" s="166">
        <f t="shared" si="5"/>
        <v>69</v>
      </c>
      <c r="I30" s="227">
        <f t="shared" si="5"/>
        <v>58</v>
      </c>
      <c r="J30" s="216">
        <f t="shared" si="5"/>
        <v>12.7</v>
      </c>
      <c r="K30" s="331"/>
      <c r="L30" s="333"/>
      <c r="M30" s="334"/>
      <c r="N30" s="336"/>
      <c r="O30" s="318"/>
      <c r="P30" s="320"/>
      <c r="Q30" s="323" t="s">
        <v>352</v>
      </c>
      <c r="R30" s="324"/>
      <c r="S30" s="324"/>
      <c r="T30" s="325"/>
      <c r="U30" s="308" t="s">
        <v>332</v>
      </c>
      <c r="V30" s="309"/>
      <c r="W30" s="309"/>
      <c r="X30" s="309"/>
      <c r="Y30" s="310"/>
      <c r="Z30" s="346" t="s">
        <v>345</v>
      </c>
      <c r="AA30" s="347"/>
      <c r="AB30" s="348"/>
      <c r="AC30" s="250" t="s">
        <v>193</v>
      </c>
      <c r="AD30" s="251" t="s">
        <v>283</v>
      </c>
      <c r="AE30" s="252">
        <f>H29+I29/60+J29/60/60</f>
        <v>69.970194444444445</v>
      </c>
      <c r="AF30" s="251" t="s">
        <v>284</v>
      </c>
      <c r="AG30" s="252" t="e">
        <f>H32+I32/60+J32/60/60</f>
        <v>#VALUE!</v>
      </c>
      <c r="AH30" s="253" t="s">
        <v>285</v>
      </c>
      <c r="AI30" s="252" t="e">
        <f>AE30-AG30</f>
        <v>#VALUE!</v>
      </c>
      <c r="AJ30" s="251" t="s">
        <v>286</v>
      </c>
      <c r="AK30" s="252" t="e">
        <f>AI29*60</f>
        <v>#VALUE!</v>
      </c>
      <c r="AL30" s="251" t="s">
        <v>287</v>
      </c>
      <c r="AM30" s="252" t="e">
        <f>AK30*6076.12</f>
        <v>#VALUE!</v>
      </c>
      <c r="AN30" s="251" t="s">
        <v>288</v>
      </c>
      <c r="AO30" s="252">
        <f>AE30*PI()/180</f>
        <v>1.2212102713162001</v>
      </c>
      <c r="AP30" s="251" t="s">
        <v>289</v>
      </c>
      <c r="AQ30" s="252" t="e">
        <f>AG30*PI()/180</f>
        <v>#VALUE!</v>
      </c>
      <c r="AR30" s="251" t="s">
        <v>290</v>
      </c>
      <c r="AS30" s="256" t="e">
        <f>IF(360+AS29/(2*PI())*360&gt;360,AS29/(PI())*360,360+AS29/(2*PI())*360)</f>
        <v>#VALUE!</v>
      </c>
      <c r="AT30" s="257"/>
      <c r="AU30" s="257"/>
    </row>
    <row r="31" spans="1:47" s="124" customFormat="1" ht="15.95" customHeight="1" thickBot="1" x14ac:dyDescent="0.3">
      <c r="A31" s="205">
        <v>5</v>
      </c>
      <c r="B31" s="341"/>
      <c r="C31" s="344"/>
      <c r="D31" s="208" t="s">
        <v>245</v>
      </c>
      <c r="E31" s="418" t="s">
        <v>263</v>
      </c>
      <c r="F31" s="419"/>
      <c r="G31" s="419"/>
      <c r="H31" s="419"/>
      <c r="I31" s="419"/>
      <c r="J31" s="420"/>
      <c r="K31" s="130" t="s">
        <v>17</v>
      </c>
      <c r="L31" s="260" t="s">
        <v>292</v>
      </c>
      <c r="M31" s="131" t="s">
        <v>252</v>
      </c>
      <c r="N31" s="132" t="s">
        <v>4</v>
      </c>
      <c r="O31" s="133" t="s">
        <v>19</v>
      </c>
      <c r="P31" s="134" t="s">
        <v>189</v>
      </c>
      <c r="Q31" s="326"/>
      <c r="R31" s="324"/>
      <c r="S31" s="324"/>
      <c r="T31" s="325"/>
      <c r="U31" s="311"/>
      <c r="V31" s="312"/>
      <c r="W31" s="312"/>
      <c r="X31" s="312"/>
      <c r="Y31" s="313"/>
      <c r="Z31" s="349"/>
      <c r="AA31" s="350"/>
      <c r="AB31" s="351"/>
      <c r="AC31" s="258"/>
      <c r="AD31" s="257"/>
      <c r="AE31" s="257"/>
      <c r="AF31" s="257"/>
      <c r="AG31" s="257"/>
      <c r="AH31" s="257"/>
      <c r="AI31" s="257"/>
      <c r="AJ31" s="257"/>
      <c r="AK31" s="257"/>
      <c r="AL31" s="257"/>
      <c r="AM31" s="257"/>
      <c r="AN31" s="257"/>
      <c r="AO31" s="257"/>
      <c r="AP31" s="257"/>
      <c r="AQ31" s="257"/>
      <c r="AR31" s="251" t="s">
        <v>291</v>
      </c>
      <c r="AS31" s="256" t="e">
        <f>61.582*ACOS(SIN(AE29)*SIN(AG29)+COS(AE29)*COS(AG29)*(AE30-AG30))*6076.12</f>
        <v>#VALUE!</v>
      </c>
      <c r="AT31" s="257"/>
      <c r="AU31" s="257"/>
    </row>
    <row r="32" spans="1:47" s="123" customFormat="1" ht="35.1" customHeight="1" thickTop="1" thickBot="1" x14ac:dyDescent="0.3">
      <c r="A32" s="206" t="str">
        <f>IF(Z29=1,"VERIFIED",IF(AA29=1,"CHECKED",IF(V29=1,"RECHECK",IF(X29=1,"VERIFY",IF(Y29=1,"NEED APP","NOT SCHED")))))</f>
        <v>NOT SCHED</v>
      </c>
      <c r="B32" s="342"/>
      <c r="C32" s="345"/>
      <c r="D32" s="209" t="s">
        <v>193</v>
      </c>
      <c r="E32" s="223" t="s">
        <v>0</v>
      </c>
      <c r="F32" s="228" t="s">
        <v>0</v>
      </c>
      <c r="G32" s="218" t="s">
        <v>0</v>
      </c>
      <c r="H32" s="217" t="s">
        <v>0</v>
      </c>
      <c r="I32" s="228" t="s">
        <v>0</v>
      </c>
      <c r="J32" s="218" t="s">
        <v>0</v>
      </c>
      <c r="K32" s="135" t="str">
        <f>$N$7</f>
        <v xml:space="preserve"> </v>
      </c>
      <c r="L32" s="259" t="str">
        <f>IF(E32=" ","Not in use ",AU29*6076.12)</f>
        <v xml:space="preserve">Not in use </v>
      </c>
      <c r="M32" s="262">
        <v>3.02</v>
      </c>
      <c r="N32" s="272" t="str">
        <f>IF(W29=1,"Need Photo","Has Photo")</f>
        <v>Has Photo</v>
      </c>
      <c r="O32" s="273" t="s">
        <v>262</v>
      </c>
      <c r="P32" s="261" t="str">
        <f>IF(E32=" ","Not in use",(IF(L32&gt;O29,"OFF STA","ON STA")))</f>
        <v>Not in use</v>
      </c>
      <c r="Q32" s="327"/>
      <c r="R32" s="328"/>
      <c r="S32" s="328"/>
      <c r="T32" s="329"/>
      <c r="U32" s="314"/>
      <c r="V32" s="315"/>
      <c r="W32" s="315"/>
      <c r="X32" s="315"/>
      <c r="Y32" s="316"/>
      <c r="Z32" s="352"/>
      <c r="AA32" s="353"/>
      <c r="AB32" s="354"/>
      <c r="AC32" s="122"/>
    </row>
    <row r="33" spans="1:47" s="123" customFormat="1" ht="78" customHeight="1" thickTop="1" thickBot="1" x14ac:dyDescent="0.3">
      <c r="A33" s="598" t="s">
        <v>268</v>
      </c>
      <c r="B33" s="599"/>
      <c r="C33" s="599"/>
      <c r="D33" s="599"/>
      <c r="E33" s="599"/>
      <c r="F33" s="599"/>
      <c r="G33" s="599"/>
      <c r="H33" s="599"/>
      <c r="I33" s="599"/>
      <c r="J33" s="599"/>
      <c r="K33" s="599"/>
      <c r="L33" s="337" t="s">
        <v>368</v>
      </c>
      <c r="M33" s="338"/>
      <c r="N33" s="338"/>
      <c r="O33" s="338"/>
      <c r="P33" s="338"/>
      <c r="Q33" s="338"/>
      <c r="R33" s="338"/>
      <c r="S33" s="338"/>
      <c r="T33" s="339"/>
      <c r="U33" s="167"/>
      <c r="V33" s="168"/>
      <c r="W33" s="168"/>
      <c r="X33" s="168"/>
      <c r="Y33" s="169"/>
      <c r="Z33" s="170"/>
      <c r="AA33" s="171"/>
      <c r="AB33" s="172"/>
      <c r="AC33" s="122"/>
    </row>
    <row r="34" spans="1:47" s="7" customFormat="1" ht="16.5" customHeight="1" thickTop="1" thickBot="1" x14ac:dyDescent="0.3">
      <c r="A34" s="296" t="s">
        <v>257</v>
      </c>
      <c r="B34" s="298" t="s">
        <v>308</v>
      </c>
      <c r="C34" s="299"/>
      <c r="D34" s="300"/>
      <c r="E34" s="278" t="s">
        <v>251</v>
      </c>
      <c r="F34" s="279"/>
      <c r="G34" s="301"/>
      <c r="H34" s="302" t="s">
        <v>253</v>
      </c>
      <c r="I34" s="279"/>
      <c r="J34" s="301"/>
      <c r="K34" s="303" t="s">
        <v>0</v>
      </c>
      <c r="L34" s="304" t="s">
        <v>0</v>
      </c>
      <c r="M34" s="305" t="s">
        <v>0</v>
      </c>
      <c r="N34" s="306" t="s">
        <v>0</v>
      </c>
      <c r="O34" s="307"/>
      <c r="P34" s="355" t="str">
        <f>$P$2</f>
        <v xml:space="preserve">D11 - AN-3 - Little Pleasant Bay Run </v>
      </c>
      <c r="Q34" s="355"/>
      <c r="R34" s="355"/>
      <c r="S34" s="355"/>
      <c r="T34" s="355"/>
      <c r="U34" s="291"/>
      <c r="V34" s="292"/>
      <c r="W34" s="293"/>
      <c r="X34" s="294"/>
      <c r="Y34" s="292"/>
      <c r="Z34" s="294"/>
      <c r="AA34" s="292"/>
      <c r="AB34" s="295"/>
      <c r="AC34" s="8"/>
    </row>
    <row r="35" spans="1:47" s="121" customFormat="1" ht="9" customHeight="1" thickTop="1" thickBot="1" x14ac:dyDescent="0.3">
      <c r="A35" s="282" t="s">
        <v>267</v>
      </c>
      <c r="B35" s="136" t="s">
        <v>12</v>
      </c>
      <c r="C35" s="137"/>
      <c r="D35" s="138" t="s">
        <v>13</v>
      </c>
      <c r="E35" s="220" t="s">
        <v>248</v>
      </c>
      <c r="F35" s="220" t="s">
        <v>249</v>
      </c>
      <c r="G35" s="212" t="s">
        <v>250</v>
      </c>
      <c r="H35" s="138" t="s">
        <v>248</v>
      </c>
      <c r="I35" s="220" t="s">
        <v>249</v>
      </c>
      <c r="J35" s="212" t="s">
        <v>250</v>
      </c>
      <c r="K35" s="139" t="s">
        <v>14</v>
      </c>
      <c r="L35" s="140" t="s">
        <v>15</v>
      </c>
      <c r="M35" s="140" t="s">
        <v>18</v>
      </c>
      <c r="N35" s="141" t="s">
        <v>16</v>
      </c>
      <c r="O35" s="142" t="s">
        <v>20</v>
      </c>
      <c r="P35" s="145" t="s">
        <v>258</v>
      </c>
      <c r="Q35" s="146" t="s">
        <v>254</v>
      </c>
      <c r="R35" s="147"/>
      <c r="S35" s="148" t="s">
        <v>192</v>
      </c>
      <c r="T35" s="149"/>
      <c r="U35" s="150"/>
      <c r="V35" s="151"/>
      <c r="W35" s="152"/>
      <c r="X35" s="153"/>
      <c r="Y35" s="154"/>
      <c r="Z35" s="155" t="s">
        <v>240</v>
      </c>
      <c r="AA35" s="156" t="s">
        <v>241</v>
      </c>
      <c r="AB35" s="157" t="s">
        <v>242</v>
      </c>
      <c r="AC35" s="246"/>
      <c r="AD35" s="247"/>
      <c r="AE35" s="248" t="s">
        <v>269</v>
      </c>
      <c r="AF35" s="247"/>
      <c r="AG35" s="248" t="s">
        <v>270</v>
      </c>
      <c r="AH35" s="248"/>
      <c r="AI35" s="248" t="s">
        <v>271</v>
      </c>
      <c r="AJ35" s="247"/>
      <c r="AK35" s="249" t="s">
        <v>272</v>
      </c>
      <c r="AL35" s="247"/>
      <c r="AM35" s="248"/>
      <c r="AN35" s="247"/>
      <c r="AO35" s="249" t="s">
        <v>273</v>
      </c>
      <c r="AP35" s="247"/>
      <c r="AQ35" s="248"/>
      <c r="AR35" s="247"/>
      <c r="AS35" s="248"/>
      <c r="AT35" s="247"/>
      <c r="AU35" s="247"/>
    </row>
    <row r="36" spans="1:47" s="124" customFormat="1" ht="15.95" customHeight="1" thickBot="1" x14ac:dyDescent="0.3">
      <c r="A36" s="128">
        <v>13476.13</v>
      </c>
      <c r="B36" s="340" t="s">
        <v>296</v>
      </c>
      <c r="C36" s="343" t="s">
        <v>0</v>
      </c>
      <c r="D36" s="208" t="s">
        <v>239</v>
      </c>
      <c r="E36" s="221">
        <v>41</v>
      </c>
      <c r="F36" s="226">
        <v>43</v>
      </c>
      <c r="G36" s="129">
        <v>3.2</v>
      </c>
      <c r="H36" s="197">
        <v>69</v>
      </c>
      <c r="I36" s="226">
        <v>57</v>
      </c>
      <c r="J36" s="129">
        <v>59.4</v>
      </c>
      <c r="K36" s="330" t="s">
        <v>0</v>
      </c>
      <c r="L36" s="332" t="s">
        <v>0</v>
      </c>
      <c r="M36" s="334">
        <v>9.4</v>
      </c>
      <c r="N36" s="335">
        <f>IF(M36=" "," ",(M36+$L$7-M39))</f>
        <v>6.3500000000000005</v>
      </c>
      <c r="O36" s="317">
        <v>50</v>
      </c>
      <c r="P36" s="319">
        <v>42543</v>
      </c>
      <c r="Q36" s="143">
        <v>42856</v>
      </c>
      <c r="R36" s="144">
        <v>43040</v>
      </c>
      <c r="S36" s="321" t="s">
        <v>298</v>
      </c>
      <c r="T36" s="322"/>
      <c r="U36" s="158">
        <v>1</v>
      </c>
      <c r="V36" s="159" t="s">
        <v>0</v>
      </c>
      <c r="W36" s="160">
        <v>1</v>
      </c>
      <c r="X36" s="161">
        <v>1</v>
      </c>
      <c r="Y36" s="162" t="s">
        <v>0</v>
      </c>
      <c r="Z36" s="163" t="s">
        <v>0</v>
      </c>
      <c r="AA36" s="159" t="s">
        <v>0</v>
      </c>
      <c r="AB36" s="164" t="s">
        <v>0</v>
      </c>
      <c r="AC36" s="250" t="s">
        <v>239</v>
      </c>
      <c r="AD36" s="251" t="s">
        <v>274</v>
      </c>
      <c r="AE36" s="252">
        <f>E36+F36/60+G36/60/60</f>
        <v>41.717555555555556</v>
      </c>
      <c r="AF36" s="251" t="s">
        <v>275</v>
      </c>
      <c r="AG36" s="252" t="e">
        <f>E39+F39/60+G39/60/60</f>
        <v>#VALUE!</v>
      </c>
      <c r="AH36" s="253" t="s">
        <v>276</v>
      </c>
      <c r="AI36" s="252" t="e">
        <f>AG36-AE36</f>
        <v>#VALUE!</v>
      </c>
      <c r="AJ36" s="251" t="s">
        <v>277</v>
      </c>
      <c r="AK36" s="252" t="e">
        <f>AI37*60*COS((AE36+AG36)/2*PI()/180)</f>
        <v>#VALUE!</v>
      </c>
      <c r="AL36" s="251" t="s">
        <v>278</v>
      </c>
      <c r="AM36" s="252" t="e">
        <f>AK36*6076.12</f>
        <v>#VALUE!</v>
      </c>
      <c r="AN36" s="251" t="s">
        <v>279</v>
      </c>
      <c r="AO36" s="252">
        <f>AE36*PI()/180</f>
        <v>0.72810870032809671</v>
      </c>
      <c r="AP36" s="251" t="s">
        <v>280</v>
      </c>
      <c r="AQ36" s="252" t="e">
        <f>AG36 *PI()/180</f>
        <v>#VALUE!</v>
      </c>
      <c r="AR36" s="251" t="s">
        <v>281</v>
      </c>
      <c r="AS36" s="252" t="e">
        <f>1*ATAN2(COS(AO36)*SIN(AQ36)-SIN(AO36)*COS(AQ36)*COS(AQ37-AO37),SIN(AQ37-AO37)*COS(AQ36))</f>
        <v>#VALUE!</v>
      </c>
      <c r="AT36" s="254" t="s">
        <v>282</v>
      </c>
      <c r="AU36" s="255" t="e">
        <f>SQRT(AK37*AK37+AK36*AK36)</f>
        <v>#VALUE!</v>
      </c>
    </row>
    <row r="37" spans="1:47" s="124" customFormat="1" ht="15.95" customHeight="1" thickTop="1" thickBot="1" x14ac:dyDescent="0.3">
      <c r="A37" s="210" t="s">
        <v>0</v>
      </c>
      <c r="B37" s="341"/>
      <c r="C37" s="344"/>
      <c r="D37" s="208" t="s">
        <v>244</v>
      </c>
      <c r="E37" s="222">
        <f t="shared" ref="E37:J37" si="6">E36</f>
        <v>41</v>
      </c>
      <c r="F37" s="227">
        <f t="shared" si="6"/>
        <v>43</v>
      </c>
      <c r="G37" s="215">
        <f t="shared" si="6"/>
        <v>3.2</v>
      </c>
      <c r="H37" s="166">
        <f t="shared" si="6"/>
        <v>69</v>
      </c>
      <c r="I37" s="227">
        <f t="shared" si="6"/>
        <v>57</v>
      </c>
      <c r="J37" s="216">
        <f t="shared" si="6"/>
        <v>59.4</v>
      </c>
      <c r="K37" s="331"/>
      <c r="L37" s="333"/>
      <c r="M37" s="334"/>
      <c r="N37" s="336"/>
      <c r="O37" s="318"/>
      <c r="P37" s="320"/>
      <c r="Q37" s="402" t="s">
        <v>366</v>
      </c>
      <c r="R37" s="403"/>
      <c r="S37" s="403"/>
      <c r="T37" s="404"/>
      <c r="U37" s="393" t="s">
        <v>334</v>
      </c>
      <c r="V37" s="394"/>
      <c r="W37" s="394"/>
      <c r="X37" s="394"/>
      <c r="Y37" s="395"/>
      <c r="Z37" s="346" t="s">
        <v>345</v>
      </c>
      <c r="AA37" s="347"/>
      <c r="AB37" s="348"/>
      <c r="AC37" s="250" t="s">
        <v>193</v>
      </c>
      <c r="AD37" s="251" t="s">
        <v>283</v>
      </c>
      <c r="AE37" s="252">
        <f>H36+I36/60+J36/60/60</f>
        <v>69.966499999999996</v>
      </c>
      <c r="AF37" s="251" t="s">
        <v>284</v>
      </c>
      <c r="AG37" s="252" t="e">
        <f>H39+I39/60+J39/60/60</f>
        <v>#VALUE!</v>
      </c>
      <c r="AH37" s="253" t="s">
        <v>285</v>
      </c>
      <c r="AI37" s="252" t="e">
        <f>AE37-AG37</f>
        <v>#VALUE!</v>
      </c>
      <c r="AJ37" s="251" t="s">
        <v>286</v>
      </c>
      <c r="AK37" s="252" t="e">
        <f>AI36*60</f>
        <v>#VALUE!</v>
      </c>
      <c r="AL37" s="251" t="s">
        <v>287</v>
      </c>
      <c r="AM37" s="252" t="e">
        <f>AK37*6076.12</f>
        <v>#VALUE!</v>
      </c>
      <c r="AN37" s="251" t="s">
        <v>288</v>
      </c>
      <c r="AO37" s="252">
        <f>AE37*PI()/180</f>
        <v>1.2211457910966124</v>
      </c>
      <c r="AP37" s="251" t="s">
        <v>289</v>
      </c>
      <c r="AQ37" s="252" t="e">
        <f>AG37*PI()/180</f>
        <v>#VALUE!</v>
      </c>
      <c r="AR37" s="251" t="s">
        <v>290</v>
      </c>
      <c r="AS37" s="256" t="e">
        <f>IF(360+AS36/(2*PI())*360&gt;360,AS36/(PI())*360,360+AS36/(2*PI())*360)</f>
        <v>#VALUE!</v>
      </c>
      <c r="AT37" s="257"/>
      <c r="AU37" s="257"/>
    </row>
    <row r="38" spans="1:47" s="124" customFormat="1" ht="15.95" customHeight="1" thickBot="1" x14ac:dyDescent="0.3">
      <c r="A38" s="205">
        <v>6</v>
      </c>
      <c r="B38" s="341"/>
      <c r="C38" s="344"/>
      <c r="D38" s="208" t="s">
        <v>245</v>
      </c>
      <c r="E38" s="418" t="s">
        <v>263</v>
      </c>
      <c r="F38" s="419"/>
      <c r="G38" s="419"/>
      <c r="H38" s="419"/>
      <c r="I38" s="419"/>
      <c r="J38" s="420"/>
      <c r="K38" s="130" t="s">
        <v>17</v>
      </c>
      <c r="L38" s="260" t="s">
        <v>292</v>
      </c>
      <c r="M38" s="131" t="s">
        <v>252</v>
      </c>
      <c r="N38" s="132" t="s">
        <v>4</v>
      </c>
      <c r="O38" s="133" t="s">
        <v>19</v>
      </c>
      <c r="P38" s="134" t="s">
        <v>189</v>
      </c>
      <c r="Q38" s="405"/>
      <c r="R38" s="403"/>
      <c r="S38" s="403"/>
      <c r="T38" s="404"/>
      <c r="U38" s="396"/>
      <c r="V38" s="397"/>
      <c r="W38" s="397"/>
      <c r="X38" s="397"/>
      <c r="Y38" s="398"/>
      <c r="Z38" s="349"/>
      <c r="AA38" s="350"/>
      <c r="AB38" s="351"/>
      <c r="AC38" s="258"/>
      <c r="AD38" s="257"/>
      <c r="AE38" s="257"/>
      <c r="AF38" s="257"/>
      <c r="AG38" s="257"/>
      <c r="AH38" s="257"/>
      <c r="AI38" s="257"/>
      <c r="AJ38" s="257"/>
      <c r="AK38" s="257"/>
      <c r="AL38" s="257"/>
      <c r="AM38" s="257"/>
      <c r="AN38" s="257"/>
      <c r="AO38" s="257"/>
      <c r="AP38" s="257"/>
      <c r="AQ38" s="257"/>
      <c r="AR38" s="251" t="s">
        <v>291</v>
      </c>
      <c r="AS38" s="256" t="e">
        <f>61.582*ACOS(SIN(AE36)*SIN(AG36)+COS(AE36)*COS(AG36)*(AE37-AG37))*6076.12</f>
        <v>#VALUE!</v>
      </c>
      <c r="AT38" s="257"/>
      <c r="AU38" s="257"/>
    </row>
    <row r="39" spans="1:47" s="123" customFormat="1" ht="35.1" customHeight="1" thickTop="1" thickBot="1" x14ac:dyDescent="0.3">
      <c r="A39" s="270" t="str">
        <f>IF(Z36=1,"VERIFIED",IF(AA36=1,"CHECKED",IF(V36=1,"RECHECK",IF(X36=1,"VERIFY",IF(Y36=1,"NEED APP","NOT SCHED")))))</f>
        <v>VERIFY</v>
      </c>
      <c r="B39" s="342"/>
      <c r="C39" s="345"/>
      <c r="D39" s="209" t="s">
        <v>193</v>
      </c>
      <c r="E39" s="223" t="s">
        <v>0</v>
      </c>
      <c r="F39" s="228" t="s">
        <v>0</v>
      </c>
      <c r="G39" s="218" t="s">
        <v>0</v>
      </c>
      <c r="H39" s="217" t="s">
        <v>0</v>
      </c>
      <c r="I39" s="228" t="s">
        <v>0</v>
      </c>
      <c r="J39" s="218" t="s">
        <v>0</v>
      </c>
      <c r="K39" s="135" t="str">
        <f>$N$7</f>
        <v xml:space="preserve"> </v>
      </c>
      <c r="L39" s="259" t="str">
        <f>IF(E39=" ","Not in use ",AU36*6076.12)</f>
        <v xml:space="preserve">Not in use </v>
      </c>
      <c r="M39" s="262">
        <v>3.05</v>
      </c>
      <c r="N39" s="269" t="str">
        <f>IF(W36=1,"Need a Photo","Has a Photo")</f>
        <v>Need a Photo</v>
      </c>
      <c r="O39" s="273" t="s">
        <v>262</v>
      </c>
      <c r="P39" s="271" t="str">
        <f>IF(E39=" ","Not in use",(IF(L39&gt;O36,"OFF STA","ON STA")))</f>
        <v>Not in use</v>
      </c>
      <c r="Q39" s="406"/>
      <c r="R39" s="407"/>
      <c r="S39" s="407"/>
      <c r="T39" s="408"/>
      <c r="U39" s="399"/>
      <c r="V39" s="400"/>
      <c r="W39" s="400"/>
      <c r="X39" s="400"/>
      <c r="Y39" s="401"/>
      <c r="Z39" s="352"/>
      <c r="AA39" s="353"/>
      <c r="AB39" s="354"/>
      <c r="AC39" s="122"/>
    </row>
    <row r="40" spans="1:47" s="121" customFormat="1" ht="9" customHeight="1" thickTop="1" thickBot="1" x14ac:dyDescent="0.3">
      <c r="A40" s="282" t="s">
        <v>267</v>
      </c>
      <c r="B40" s="136" t="s">
        <v>12</v>
      </c>
      <c r="C40" s="137"/>
      <c r="D40" s="138" t="s">
        <v>13</v>
      </c>
      <c r="E40" s="220" t="s">
        <v>248</v>
      </c>
      <c r="F40" s="220" t="s">
        <v>249</v>
      </c>
      <c r="G40" s="212" t="s">
        <v>250</v>
      </c>
      <c r="H40" s="138" t="s">
        <v>248</v>
      </c>
      <c r="I40" s="220" t="s">
        <v>249</v>
      </c>
      <c r="J40" s="212" t="s">
        <v>250</v>
      </c>
      <c r="K40" s="139" t="s">
        <v>14</v>
      </c>
      <c r="L40" s="140" t="s">
        <v>15</v>
      </c>
      <c r="M40" s="140" t="s">
        <v>18</v>
      </c>
      <c r="N40" s="141" t="s">
        <v>16</v>
      </c>
      <c r="O40" s="142" t="s">
        <v>20</v>
      </c>
      <c r="P40" s="145" t="s">
        <v>258</v>
      </c>
      <c r="Q40" s="146" t="s">
        <v>254</v>
      </c>
      <c r="R40" s="147"/>
      <c r="S40" s="148" t="s">
        <v>192</v>
      </c>
      <c r="T40" s="149"/>
      <c r="U40" s="150"/>
      <c r="V40" s="151"/>
      <c r="W40" s="152"/>
      <c r="X40" s="153"/>
      <c r="Y40" s="154"/>
      <c r="Z40" s="155" t="s">
        <v>240</v>
      </c>
      <c r="AA40" s="156" t="s">
        <v>241</v>
      </c>
      <c r="AB40" s="157" t="s">
        <v>242</v>
      </c>
      <c r="AC40" s="246"/>
      <c r="AD40" s="247"/>
      <c r="AE40" s="248" t="s">
        <v>269</v>
      </c>
      <c r="AF40" s="247"/>
      <c r="AG40" s="248" t="s">
        <v>270</v>
      </c>
      <c r="AH40" s="248"/>
      <c r="AI40" s="248" t="s">
        <v>271</v>
      </c>
      <c r="AJ40" s="247"/>
      <c r="AK40" s="249" t="s">
        <v>272</v>
      </c>
      <c r="AL40" s="247"/>
      <c r="AM40" s="248"/>
      <c r="AN40" s="247"/>
      <c r="AO40" s="249" t="s">
        <v>273</v>
      </c>
      <c r="AP40" s="247"/>
      <c r="AQ40" s="248"/>
      <c r="AR40" s="247"/>
      <c r="AS40" s="248"/>
      <c r="AT40" s="247"/>
      <c r="AU40" s="247"/>
    </row>
    <row r="41" spans="1:47" s="124" customFormat="1" ht="15.95" customHeight="1" thickBot="1" x14ac:dyDescent="0.3">
      <c r="A41" s="128">
        <v>13476.14</v>
      </c>
      <c r="B41" s="340" t="s">
        <v>297</v>
      </c>
      <c r="C41" s="343" t="s">
        <v>0</v>
      </c>
      <c r="D41" s="208" t="s">
        <v>239</v>
      </c>
      <c r="E41" s="221">
        <v>41</v>
      </c>
      <c r="F41" s="226">
        <v>44</v>
      </c>
      <c r="G41" s="129">
        <v>1.4</v>
      </c>
      <c r="H41" s="197">
        <v>69</v>
      </c>
      <c r="I41" s="226">
        <v>57</v>
      </c>
      <c r="J41" s="129">
        <v>59.7</v>
      </c>
      <c r="K41" s="330" t="s">
        <v>0</v>
      </c>
      <c r="L41" s="332" t="s">
        <v>0</v>
      </c>
      <c r="M41" s="334">
        <v>10</v>
      </c>
      <c r="N41" s="335">
        <f>IF(M41=" "," ",(M41+$L$7-M44))</f>
        <v>7.7</v>
      </c>
      <c r="O41" s="317">
        <v>50</v>
      </c>
      <c r="P41" s="319">
        <v>42580</v>
      </c>
      <c r="Q41" s="143">
        <v>42856</v>
      </c>
      <c r="R41" s="144">
        <v>43040</v>
      </c>
      <c r="S41" s="321" t="s">
        <v>261</v>
      </c>
      <c r="T41" s="322"/>
      <c r="U41" s="158">
        <v>1</v>
      </c>
      <c r="V41" s="159" t="s">
        <v>0</v>
      </c>
      <c r="W41" s="160" t="s">
        <v>0</v>
      </c>
      <c r="X41" s="161" t="s">
        <v>0</v>
      </c>
      <c r="Y41" s="162" t="s">
        <v>0</v>
      </c>
      <c r="Z41" s="163" t="s">
        <v>0</v>
      </c>
      <c r="AA41" s="159" t="s">
        <v>0</v>
      </c>
      <c r="AB41" s="164" t="s">
        <v>0</v>
      </c>
      <c r="AC41" s="250" t="s">
        <v>239</v>
      </c>
      <c r="AD41" s="251" t="s">
        <v>274</v>
      </c>
      <c r="AE41" s="252">
        <f>E41+F41/60+G41/60/60</f>
        <v>41.733722222222227</v>
      </c>
      <c r="AF41" s="251" t="s">
        <v>275</v>
      </c>
      <c r="AG41" s="252" t="e">
        <f>E44+F44/60+G44/60/60</f>
        <v>#VALUE!</v>
      </c>
      <c r="AH41" s="253" t="s">
        <v>276</v>
      </c>
      <c r="AI41" s="252" t="e">
        <f>AG41-AE41</f>
        <v>#VALUE!</v>
      </c>
      <c r="AJ41" s="251" t="s">
        <v>277</v>
      </c>
      <c r="AK41" s="252" t="e">
        <f>AI42*60*COS((AE41+AG41)/2*PI()/180)</f>
        <v>#VALUE!</v>
      </c>
      <c r="AL41" s="251" t="s">
        <v>278</v>
      </c>
      <c r="AM41" s="252" t="e">
        <f>AK41*6076.12</f>
        <v>#VALUE!</v>
      </c>
      <c r="AN41" s="251" t="s">
        <v>279</v>
      </c>
      <c r="AO41" s="252">
        <f>AE41*PI()/180</f>
        <v>0.72839086189050239</v>
      </c>
      <c r="AP41" s="251" t="s">
        <v>280</v>
      </c>
      <c r="AQ41" s="252" t="e">
        <f>AG41 *PI()/180</f>
        <v>#VALUE!</v>
      </c>
      <c r="AR41" s="251" t="s">
        <v>281</v>
      </c>
      <c r="AS41" s="252" t="e">
        <f>1*ATAN2(COS(AO41)*SIN(AQ41)-SIN(AO41)*COS(AQ41)*COS(AQ42-AO42),SIN(AQ42-AO42)*COS(AQ41))</f>
        <v>#VALUE!</v>
      </c>
      <c r="AT41" s="254" t="s">
        <v>282</v>
      </c>
      <c r="AU41" s="255" t="e">
        <f>SQRT(AK42*AK42+AK41*AK41)</f>
        <v>#VALUE!</v>
      </c>
    </row>
    <row r="42" spans="1:47" s="124" customFormat="1" ht="15.95" customHeight="1" thickTop="1" thickBot="1" x14ac:dyDescent="0.3">
      <c r="A42" s="210" t="s">
        <v>0</v>
      </c>
      <c r="B42" s="341"/>
      <c r="C42" s="344"/>
      <c r="D42" s="208" t="s">
        <v>244</v>
      </c>
      <c r="E42" s="222">
        <f t="shared" ref="E42:J42" si="7">E41</f>
        <v>41</v>
      </c>
      <c r="F42" s="227">
        <f t="shared" si="7"/>
        <v>44</v>
      </c>
      <c r="G42" s="215">
        <f t="shared" si="7"/>
        <v>1.4</v>
      </c>
      <c r="H42" s="166">
        <f t="shared" si="7"/>
        <v>69</v>
      </c>
      <c r="I42" s="227">
        <f t="shared" si="7"/>
        <v>57</v>
      </c>
      <c r="J42" s="216">
        <f t="shared" si="7"/>
        <v>59.7</v>
      </c>
      <c r="K42" s="331"/>
      <c r="L42" s="333"/>
      <c r="M42" s="334"/>
      <c r="N42" s="336"/>
      <c r="O42" s="318"/>
      <c r="P42" s="320"/>
      <c r="Q42" s="409" t="s">
        <v>299</v>
      </c>
      <c r="R42" s="410"/>
      <c r="S42" s="410"/>
      <c r="T42" s="411"/>
      <c r="U42" s="308" t="s">
        <v>332</v>
      </c>
      <c r="V42" s="309"/>
      <c r="W42" s="309"/>
      <c r="X42" s="309"/>
      <c r="Y42" s="310"/>
      <c r="Z42" s="346" t="s">
        <v>345</v>
      </c>
      <c r="AA42" s="347"/>
      <c r="AB42" s="348"/>
      <c r="AC42" s="250" t="s">
        <v>193</v>
      </c>
      <c r="AD42" s="251" t="s">
        <v>283</v>
      </c>
      <c r="AE42" s="252">
        <f>H41+I41/60+J41/60/60</f>
        <v>69.966583333333332</v>
      </c>
      <c r="AF42" s="251" t="s">
        <v>284</v>
      </c>
      <c r="AG42" s="252" t="e">
        <f>H44+I44/60+J44/60/60</f>
        <v>#VALUE!</v>
      </c>
      <c r="AH42" s="253" t="s">
        <v>285</v>
      </c>
      <c r="AI42" s="252" t="e">
        <f>AE42-AG42</f>
        <v>#VALUE!</v>
      </c>
      <c r="AJ42" s="251" t="s">
        <v>286</v>
      </c>
      <c r="AK42" s="252" t="e">
        <f>AI41*60</f>
        <v>#VALUE!</v>
      </c>
      <c r="AL42" s="251" t="s">
        <v>287</v>
      </c>
      <c r="AM42" s="252" t="e">
        <f>AK42*6076.12</f>
        <v>#VALUE!</v>
      </c>
      <c r="AN42" s="251" t="s">
        <v>288</v>
      </c>
      <c r="AO42" s="252">
        <f>AE42*PI()/180</f>
        <v>1.221147245537656</v>
      </c>
      <c r="AP42" s="251" t="s">
        <v>289</v>
      </c>
      <c r="AQ42" s="252" t="e">
        <f>AG42*PI()/180</f>
        <v>#VALUE!</v>
      </c>
      <c r="AR42" s="251" t="s">
        <v>290</v>
      </c>
      <c r="AS42" s="256" t="e">
        <f>IF(360+AS41/(2*PI())*360&gt;360,AS41/(PI())*360,360+AS41/(2*PI())*360)</f>
        <v>#VALUE!</v>
      </c>
      <c r="AT42" s="257"/>
      <c r="AU42" s="257"/>
    </row>
    <row r="43" spans="1:47" s="124" customFormat="1" ht="15.95" customHeight="1" thickBot="1" x14ac:dyDescent="0.3">
      <c r="A43" s="205">
        <v>7</v>
      </c>
      <c r="B43" s="341"/>
      <c r="C43" s="344"/>
      <c r="D43" s="208" t="s">
        <v>245</v>
      </c>
      <c r="E43" s="366" t="s">
        <v>263</v>
      </c>
      <c r="F43" s="367"/>
      <c r="G43" s="367"/>
      <c r="H43" s="367"/>
      <c r="I43" s="367"/>
      <c r="J43" s="368"/>
      <c r="K43" s="130" t="s">
        <v>17</v>
      </c>
      <c r="L43" s="260" t="s">
        <v>292</v>
      </c>
      <c r="M43" s="131" t="s">
        <v>252</v>
      </c>
      <c r="N43" s="132" t="s">
        <v>4</v>
      </c>
      <c r="O43" s="133" t="s">
        <v>19</v>
      </c>
      <c r="P43" s="134" t="s">
        <v>189</v>
      </c>
      <c r="Q43" s="412"/>
      <c r="R43" s="410"/>
      <c r="S43" s="410"/>
      <c r="T43" s="411"/>
      <c r="U43" s="311"/>
      <c r="V43" s="312"/>
      <c r="W43" s="312"/>
      <c r="X43" s="312"/>
      <c r="Y43" s="313"/>
      <c r="Z43" s="349"/>
      <c r="AA43" s="350"/>
      <c r="AB43" s="351"/>
      <c r="AC43" s="258"/>
      <c r="AD43" s="257"/>
      <c r="AE43" s="257"/>
      <c r="AF43" s="257"/>
      <c r="AG43" s="257"/>
      <c r="AH43" s="257"/>
      <c r="AI43" s="257"/>
      <c r="AJ43" s="257"/>
      <c r="AK43" s="257"/>
      <c r="AL43" s="257"/>
      <c r="AM43" s="257"/>
      <c r="AN43" s="257"/>
      <c r="AO43" s="257"/>
      <c r="AP43" s="257"/>
      <c r="AQ43" s="257"/>
      <c r="AR43" s="251" t="s">
        <v>291</v>
      </c>
      <c r="AS43" s="256" t="e">
        <f>61.582*ACOS(SIN(AE41)*SIN(AG41)+COS(AE41)*COS(AG41)*(AE42-AG42))*6076.12</f>
        <v>#VALUE!</v>
      </c>
      <c r="AT43" s="257"/>
      <c r="AU43" s="257"/>
    </row>
    <row r="44" spans="1:47" s="123" customFormat="1" ht="35.1" customHeight="1" thickTop="1" thickBot="1" x14ac:dyDescent="0.3">
      <c r="A44" s="206" t="str">
        <f>IF(Z41=1,"VERIFIED",IF(AA41=1,"CHECKED",IF(V41=1,"RECHECK",IF(X41=1,"VERIFY",IF(Y41=1,"NEED APP","NOT SCHED")))))</f>
        <v>NOT SCHED</v>
      </c>
      <c r="B44" s="342"/>
      <c r="C44" s="345"/>
      <c r="D44" s="209" t="s">
        <v>193</v>
      </c>
      <c r="E44" s="223" t="s">
        <v>0</v>
      </c>
      <c r="F44" s="228" t="s">
        <v>0</v>
      </c>
      <c r="G44" s="218" t="s">
        <v>0</v>
      </c>
      <c r="H44" s="217" t="s">
        <v>0</v>
      </c>
      <c r="I44" s="228" t="s">
        <v>0</v>
      </c>
      <c r="J44" s="218" t="s">
        <v>0</v>
      </c>
      <c r="K44" s="135" t="str">
        <f>$N$7</f>
        <v xml:space="preserve"> </v>
      </c>
      <c r="L44" s="259" t="str">
        <f>IF(E44=" ","Not in use ",AU41*6076.12)</f>
        <v xml:space="preserve">Not in use </v>
      </c>
      <c r="M44" s="262">
        <v>2.2999999999999998</v>
      </c>
      <c r="N44" s="272" t="str">
        <f>IF(W41=1,"Need Photo","Has Photo")</f>
        <v>Has Photo</v>
      </c>
      <c r="O44" s="273" t="s">
        <v>262</v>
      </c>
      <c r="P44" s="261" t="str">
        <f>IF(E44=" ","Not in use",(IF(L44&gt;O41,"OFF STA","ON STA")))</f>
        <v>Not in use</v>
      </c>
      <c r="Q44" s="413"/>
      <c r="R44" s="414"/>
      <c r="S44" s="414"/>
      <c r="T44" s="415"/>
      <c r="U44" s="314"/>
      <c r="V44" s="315"/>
      <c r="W44" s="315"/>
      <c r="X44" s="315"/>
      <c r="Y44" s="316"/>
      <c r="Z44" s="352"/>
      <c r="AA44" s="353"/>
      <c r="AB44" s="354"/>
      <c r="AC44" s="122"/>
    </row>
    <row r="45" spans="1:47" s="121" customFormat="1" ht="9" customHeight="1" thickTop="1" thickBot="1" x14ac:dyDescent="0.3">
      <c r="A45" s="282" t="s">
        <v>267</v>
      </c>
      <c r="B45" s="136" t="s">
        <v>12</v>
      </c>
      <c r="C45" s="137"/>
      <c r="D45" s="138" t="s">
        <v>13</v>
      </c>
      <c r="E45" s="220" t="s">
        <v>248</v>
      </c>
      <c r="F45" s="220" t="s">
        <v>249</v>
      </c>
      <c r="G45" s="212" t="s">
        <v>250</v>
      </c>
      <c r="H45" s="138" t="s">
        <v>248</v>
      </c>
      <c r="I45" s="220" t="s">
        <v>249</v>
      </c>
      <c r="J45" s="212" t="s">
        <v>250</v>
      </c>
      <c r="K45" s="139" t="s">
        <v>14</v>
      </c>
      <c r="L45" s="140" t="s">
        <v>15</v>
      </c>
      <c r="M45" s="140" t="s">
        <v>18</v>
      </c>
      <c r="N45" s="141" t="s">
        <v>16</v>
      </c>
      <c r="O45" s="142" t="s">
        <v>20</v>
      </c>
      <c r="P45" s="145" t="s">
        <v>258</v>
      </c>
      <c r="Q45" s="146" t="s">
        <v>254</v>
      </c>
      <c r="R45" s="147"/>
      <c r="S45" s="148" t="s">
        <v>192</v>
      </c>
      <c r="T45" s="149"/>
      <c r="U45" s="150"/>
      <c r="V45" s="151"/>
      <c r="W45" s="152"/>
      <c r="X45" s="153"/>
      <c r="Y45" s="154"/>
      <c r="Z45" s="155" t="s">
        <v>240</v>
      </c>
      <c r="AA45" s="156" t="s">
        <v>241</v>
      </c>
      <c r="AB45" s="157" t="s">
        <v>242</v>
      </c>
      <c r="AC45" s="246"/>
      <c r="AD45" s="247"/>
      <c r="AE45" s="248" t="s">
        <v>269</v>
      </c>
      <c r="AF45" s="247"/>
      <c r="AG45" s="248" t="s">
        <v>270</v>
      </c>
      <c r="AH45" s="248"/>
      <c r="AI45" s="248" t="s">
        <v>271</v>
      </c>
      <c r="AJ45" s="247"/>
      <c r="AK45" s="249" t="s">
        <v>272</v>
      </c>
      <c r="AL45" s="247"/>
      <c r="AM45" s="248"/>
      <c r="AN45" s="247"/>
      <c r="AO45" s="249" t="s">
        <v>273</v>
      </c>
      <c r="AP45" s="247"/>
      <c r="AQ45" s="248"/>
      <c r="AR45" s="247"/>
      <c r="AS45" s="248"/>
      <c r="AT45" s="247"/>
      <c r="AU45" s="247"/>
    </row>
    <row r="46" spans="1:47" s="124" customFormat="1" ht="15.95" customHeight="1" thickBot="1" x14ac:dyDescent="0.3">
      <c r="A46" s="128">
        <v>13476.15</v>
      </c>
      <c r="B46" s="340" t="s">
        <v>300</v>
      </c>
      <c r="C46" s="343" t="s">
        <v>0</v>
      </c>
      <c r="D46" s="208" t="s">
        <v>239</v>
      </c>
      <c r="E46" s="221">
        <v>41</v>
      </c>
      <c r="F46" s="226">
        <v>44</v>
      </c>
      <c r="G46" s="129">
        <v>6</v>
      </c>
      <c r="H46" s="197">
        <v>69</v>
      </c>
      <c r="I46" s="226">
        <v>57</v>
      </c>
      <c r="J46" s="129">
        <v>55.8</v>
      </c>
      <c r="K46" s="330" t="s">
        <v>0</v>
      </c>
      <c r="L46" s="332" t="s">
        <v>0</v>
      </c>
      <c r="M46" s="334">
        <v>5.7</v>
      </c>
      <c r="N46" s="335">
        <f>IF(M46=" "," ",(M46+$L$7-M49))</f>
        <v>2.6300000000000003</v>
      </c>
      <c r="O46" s="317">
        <v>50</v>
      </c>
      <c r="P46" s="319">
        <v>42580</v>
      </c>
      <c r="Q46" s="143">
        <v>42856</v>
      </c>
      <c r="R46" s="144">
        <v>43040</v>
      </c>
      <c r="S46" s="321" t="s">
        <v>298</v>
      </c>
      <c r="T46" s="322"/>
      <c r="U46" s="158">
        <v>1</v>
      </c>
      <c r="V46" s="159" t="s">
        <v>0</v>
      </c>
      <c r="W46" s="160">
        <v>1</v>
      </c>
      <c r="X46" s="161" t="s">
        <v>0</v>
      </c>
      <c r="Y46" s="162" t="s">
        <v>0</v>
      </c>
      <c r="Z46" s="163" t="s">
        <v>0</v>
      </c>
      <c r="AA46" s="159" t="s">
        <v>0</v>
      </c>
      <c r="AB46" s="164" t="s">
        <v>0</v>
      </c>
      <c r="AC46" s="250" t="s">
        <v>239</v>
      </c>
      <c r="AD46" s="251" t="s">
        <v>274</v>
      </c>
      <c r="AE46" s="252">
        <f>E46+F46/60+G46/60/60</f>
        <v>41.734999999999999</v>
      </c>
      <c r="AF46" s="251" t="s">
        <v>275</v>
      </c>
      <c r="AG46" s="252" t="e">
        <f>E49+F49/60+G49/60/60</f>
        <v>#VALUE!</v>
      </c>
      <c r="AH46" s="253" t="s">
        <v>276</v>
      </c>
      <c r="AI46" s="252" t="e">
        <f>AG46-AE46</f>
        <v>#VALUE!</v>
      </c>
      <c r="AJ46" s="251" t="s">
        <v>277</v>
      </c>
      <c r="AK46" s="252" t="e">
        <f>AI47*60*COS((AE46+AG46)/2*PI()/180)</f>
        <v>#VALUE!</v>
      </c>
      <c r="AL46" s="251" t="s">
        <v>278</v>
      </c>
      <c r="AM46" s="252" t="e">
        <f>AK46*6076.12</f>
        <v>#VALUE!</v>
      </c>
      <c r="AN46" s="251" t="s">
        <v>279</v>
      </c>
      <c r="AO46" s="252">
        <f>AE46*PI()/180</f>
        <v>0.72841316331983341</v>
      </c>
      <c r="AP46" s="251" t="s">
        <v>280</v>
      </c>
      <c r="AQ46" s="252" t="e">
        <f>AG46 *PI()/180</f>
        <v>#VALUE!</v>
      </c>
      <c r="AR46" s="251" t="s">
        <v>281</v>
      </c>
      <c r="AS46" s="252" t="e">
        <f>1*ATAN2(COS(AO46)*SIN(AQ46)-SIN(AO46)*COS(AQ46)*COS(AQ47-AO47),SIN(AQ47-AO47)*COS(AQ46))</f>
        <v>#VALUE!</v>
      </c>
      <c r="AT46" s="254" t="s">
        <v>282</v>
      </c>
      <c r="AU46" s="255" t="e">
        <f>SQRT(AK47*AK47+AK46*AK46)</f>
        <v>#VALUE!</v>
      </c>
    </row>
    <row r="47" spans="1:47" s="124" customFormat="1" ht="15.95" customHeight="1" thickTop="1" thickBot="1" x14ac:dyDescent="0.3">
      <c r="A47" s="210" t="s">
        <v>0</v>
      </c>
      <c r="B47" s="341"/>
      <c r="C47" s="344"/>
      <c r="D47" s="208" t="s">
        <v>244</v>
      </c>
      <c r="E47" s="222">
        <f t="shared" ref="E47:J47" si="8">E46</f>
        <v>41</v>
      </c>
      <c r="F47" s="227">
        <f t="shared" si="8"/>
        <v>44</v>
      </c>
      <c r="G47" s="215">
        <f t="shared" si="8"/>
        <v>6</v>
      </c>
      <c r="H47" s="166">
        <f t="shared" si="8"/>
        <v>69</v>
      </c>
      <c r="I47" s="227">
        <f t="shared" si="8"/>
        <v>57</v>
      </c>
      <c r="J47" s="216">
        <f t="shared" si="8"/>
        <v>55.8</v>
      </c>
      <c r="K47" s="331"/>
      <c r="L47" s="333"/>
      <c r="M47" s="334"/>
      <c r="N47" s="336"/>
      <c r="O47" s="318"/>
      <c r="P47" s="320"/>
      <c r="Q47" s="323" t="s">
        <v>367</v>
      </c>
      <c r="R47" s="324"/>
      <c r="S47" s="324"/>
      <c r="T47" s="325"/>
      <c r="U47" s="308" t="s">
        <v>332</v>
      </c>
      <c r="V47" s="309"/>
      <c r="W47" s="309"/>
      <c r="X47" s="309"/>
      <c r="Y47" s="310"/>
      <c r="Z47" s="346" t="s">
        <v>345</v>
      </c>
      <c r="AA47" s="347"/>
      <c r="AB47" s="348"/>
      <c r="AC47" s="250" t="s">
        <v>193</v>
      </c>
      <c r="AD47" s="251" t="s">
        <v>283</v>
      </c>
      <c r="AE47" s="252">
        <f>H46+I46/60+J46/60/60</f>
        <v>69.965500000000006</v>
      </c>
      <c r="AF47" s="251" t="s">
        <v>284</v>
      </c>
      <c r="AG47" s="252" t="e">
        <f>H49+I49/60+J49/60/60</f>
        <v>#VALUE!</v>
      </c>
      <c r="AH47" s="253" t="s">
        <v>285</v>
      </c>
      <c r="AI47" s="252" t="e">
        <f>AE47-AG47</f>
        <v>#VALUE!</v>
      </c>
      <c r="AJ47" s="251" t="s">
        <v>286</v>
      </c>
      <c r="AK47" s="252" t="e">
        <f>AI46*60</f>
        <v>#VALUE!</v>
      </c>
      <c r="AL47" s="251" t="s">
        <v>287</v>
      </c>
      <c r="AM47" s="252" t="e">
        <f>AK47*6076.12</f>
        <v>#VALUE!</v>
      </c>
      <c r="AN47" s="251" t="s">
        <v>288</v>
      </c>
      <c r="AO47" s="252">
        <f>AE47*PI()/180</f>
        <v>1.2211283378040927</v>
      </c>
      <c r="AP47" s="251" t="s">
        <v>289</v>
      </c>
      <c r="AQ47" s="252" t="e">
        <f>AG47*PI()/180</f>
        <v>#VALUE!</v>
      </c>
      <c r="AR47" s="251" t="s">
        <v>290</v>
      </c>
      <c r="AS47" s="256" t="e">
        <f>IF(360+AS46/(2*PI())*360&gt;360,AS46/(PI())*360,360+AS46/(2*PI())*360)</f>
        <v>#VALUE!</v>
      </c>
      <c r="AT47" s="257"/>
      <c r="AU47" s="257"/>
    </row>
    <row r="48" spans="1:47" s="124" customFormat="1" ht="15.95" customHeight="1" thickBot="1" x14ac:dyDescent="0.3">
      <c r="A48" s="205">
        <v>8</v>
      </c>
      <c r="B48" s="341"/>
      <c r="C48" s="344"/>
      <c r="D48" s="208" t="s">
        <v>245</v>
      </c>
      <c r="E48" s="366" t="s">
        <v>263</v>
      </c>
      <c r="F48" s="367"/>
      <c r="G48" s="367"/>
      <c r="H48" s="367"/>
      <c r="I48" s="367"/>
      <c r="J48" s="368"/>
      <c r="K48" s="130" t="s">
        <v>17</v>
      </c>
      <c r="L48" s="260" t="s">
        <v>292</v>
      </c>
      <c r="M48" s="131" t="s">
        <v>252</v>
      </c>
      <c r="N48" s="132" t="s">
        <v>4</v>
      </c>
      <c r="O48" s="133" t="s">
        <v>19</v>
      </c>
      <c r="P48" s="134" t="s">
        <v>189</v>
      </c>
      <c r="Q48" s="326"/>
      <c r="R48" s="324"/>
      <c r="S48" s="324"/>
      <c r="T48" s="325"/>
      <c r="U48" s="311"/>
      <c r="V48" s="312"/>
      <c r="W48" s="312"/>
      <c r="X48" s="312"/>
      <c r="Y48" s="313"/>
      <c r="Z48" s="349"/>
      <c r="AA48" s="350"/>
      <c r="AB48" s="351"/>
      <c r="AC48" s="258"/>
      <c r="AD48" s="257"/>
      <c r="AE48" s="257"/>
      <c r="AF48" s="257"/>
      <c r="AG48" s="257"/>
      <c r="AH48" s="257"/>
      <c r="AI48" s="257"/>
      <c r="AJ48" s="257"/>
      <c r="AK48" s="257"/>
      <c r="AL48" s="257"/>
      <c r="AM48" s="257"/>
      <c r="AN48" s="257"/>
      <c r="AO48" s="257"/>
      <c r="AP48" s="257"/>
      <c r="AQ48" s="257"/>
      <c r="AR48" s="251" t="s">
        <v>291</v>
      </c>
      <c r="AS48" s="256" t="e">
        <f>61.582*ACOS(SIN(AE46)*SIN(AG46)+COS(AE46)*COS(AG46)*(AE47-AG47))*6076.12</f>
        <v>#VALUE!</v>
      </c>
      <c r="AT48" s="257"/>
      <c r="AU48" s="257"/>
    </row>
    <row r="49" spans="1:47" s="123" customFormat="1" ht="35.1" customHeight="1" thickTop="1" thickBot="1" x14ac:dyDescent="0.3">
      <c r="A49" s="206" t="str">
        <f>IF(Z46=1,"VERIFIED",IF(AA46=1,"CHECKED",IF(V46=1,"RECHECK",IF(X46=1,"VERIFY",IF(Y46=1,"NEED APP","NOT SCHED")))))</f>
        <v>NOT SCHED</v>
      </c>
      <c r="B49" s="342"/>
      <c r="C49" s="345"/>
      <c r="D49" s="209" t="s">
        <v>193</v>
      </c>
      <c r="E49" s="223" t="s">
        <v>0</v>
      </c>
      <c r="F49" s="228" t="s">
        <v>0</v>
      </c>
      <c r="G49" s="218" t="s">
        <v>0</v>
      </c>
      <c r="H49" s="217" t="s">
        <v>0</v>
      </c>
      <c r="I49" s="228" t="s">
        <v>0</v>
      </c>
      <c r="J49" s="218" t="s">
        <v>0</v>
      </c>
      <c r="K49" s="135" t="str">
        <f>$N$7</f>
        <v xml:space="preserve"> </v>
      </c>
      <c r="L49" s="259" t="str">
        <f>IF(E49=" ","Not in use ",AU46*6076.12)</f>
        <v xml:space="preserve">Not in use </v>
      </c>
      <c r="M49" s="262">
        <v>3.07</v>
      </c>
      <c r="N49" s="269" t="str">
        <f>IF(W46=1,"Need a Photo","Has a Photo")</f>
        <v>Need a Photo</v>
      </c>
      <c r="O49" s="207" t="s">
        <v>262</v>
      </c>
      <c r="P49" s="261" t="str">
        <f>IF(E49=" ","Not in use",(IF(L49&gt;O46,"OFF STA","ON STA")))</f>
        <v>Not in use</v>
      </c>
      <c r="Q49" s="327"/>
      <c r="R49" s="328"/>
      <c r="S49" s="328"/>
      <c r="T49" s="329"/>
      <c r="U49" s="314"/>
      <c r="V49" s="315"/>
      <c r="W49" s="315"/>
      <c r="X49" s="315"/>
      <c r="Y49" s="316"/>
      <c r="Z49" s="352"/>
      <c r="AA49" s="353"/>
      <c r="AB49" s="354"/>
      <c r="AC49" s="122"/>
    </row>
    <row r="50" spans="1:47" s="121" customFormat="1" ht="9" customHeight="1" thickTop="1" thickBot="1" x14ac:dyDescent="0.3">
      <c r="A50" s="282" t="s">
        <v>267</v>
      </c>
      <c r="B50" s="136" t="s">
        <v>12</v>
      </c>
      <c r="C50" s="137"/>
      <c r="D50" s="138" t="s">
        <v>13</v>
      </c>
      <c r="E50" s="220" t="s">
        <v>248</v>
      </c>
      <c r="F50" s="220" t="s">
        <v>249</v>
      </c>
      <c r="G50" s="212" t="s">
        <v>250</v>
      </c>
      <c r="H50" s="138" t="s">
        <v>248</v>
      </c>
      <c r="I50" s="220" t="s">
        <v>249</v>
      </c>
      <c r="J50" s="212" t="s">
        <v>250</v>
      </c>
      <c r="K50" s="139" t="s">
        <v>14</v>
      </c>
      <c r="L50" s="140" t="s">
        <v>15</v>
      </c>
      <c r="M50" s="140" t="s">
        <v>18</v>
      </c>
      <c r="N50" s="141" t="s">
        <v>16</v>
      </c>
      <c r="O50" s="142" t="s">
        <v>20</v>
      </c>
      <c r="P50" s="145" t="s">
        <v>258</v>
      </c>
      <c r="Q50" s="146" t="s">
        <v>254</v>
      </c>
      <c r="R50" s="147"/>
      <c r="S50" s="148" t="s">
        <v>192</v>
      </c>
      <c r="T50" s="149"/>
      <c r="U50" s="150"/>
      <c r="V50" s="151"/>
      <c r="W50" s="152"/>
      <c r="X50" s="153"/>
      <c r="Y50" s="154"/>
      <c r="Z50" s="201" t="s">
        <v>240</v>
      </c>
      <c r="AA50" s="202" t="s">
        <v>241</v>
      </c>
      <c r="AB50" s="203" t="s">
        <v>242</v>
      </c>
      <c r="AC50" s="246"/>
      <c r="AD50" s="247"/>
      <c r="AE50" s="248" t="s">
        <v>269</v>
      </c>
      <c r="AF50" s="247"/>
      <c r="AG50" s="248" t="s">
        <v>270</v>
      </c>
      <c r="AH50" s="248"/>
      <c r="AI50" s="248" t="s">
        <v>271</v>
      </c>
      <c r="AJ50" s="247"/>
      <c r="AK50" s="249" t="s">
        <v>272</v>
      </c>
      <c r="AL50" s="247"/>
      <c r="AM50" s="248"/>
      <c r="AN50" s="247"/>
      <c r="AO50" s="249" t="s">
        <v>273</v>
      </c>
      <c r="AP50" s="247"/>
      <c r="AQ50" s="248"/>
      <c r="AR50" s="247"/>
      <c r="AS50" s="248"/>
      <c r="AT50" s="247"/>
      <c r="AU50" s="247"/>
    </row>
    <row r="51" spans="1:47" s="124" customFormat="1" ht="15.95" customHeight="1" thickBot="1" x14ac:dyDescent="0.3">
      <c r="A51" s="128">
        <v>13476.16</v>
      </c>
      <c r="B51" s="340" t="s">
        <v>314</v>
      </c>
      <c r="C51" s="343" t="s">
        <v>0</v>
      </c>
      <c r="D51" s="208" t="s">
        <v>239</v>
      </c>
      <c r="E51" s="221">
        <v>41</v>
      </c>
      <c r="F51" s="226">
        <v>44</v>
      </c>
      <c r="G51" s="129">
        <v>6</v>
      </c>
      <c r="H51" s="197">
        <v>69</v>
      </c>
      <c r="I51" s="226">
        <v>57</v>
      </c>
      <c r="J51" s="129">
        <v>54.7</v>
      </c>
      <c r="K51" s="330" t="s">
        <v>0</v>
      </c>
      <c r="L51" s="332" t="s">
        <v>0</v>
      </c>
      <c r="M51" s="334">
        <v>7.2</v>
      </c>
      <c r="N51" s="335">
        <f>IF(M51=" "," ",(M51+$L$7-M54))</f>
        <v>4.0999999999999996</v>
      </c>
      <c r="O51" s="317">
        <v>50</v>
      </c>
      <c r="P51" s="319">
        <v>42893</v>
      </c>
      <c r="Q51" s="143">
        <v>42856</v>
      </c>
      <c r="R51" s="144">
        <v>43040</v>
      </c>
      <c r="S51" s="321" t="s">
        <v>298</v>
      </c>
      <c r="T51" s="322"/>
      <c r="U51" s="158">
        <v>1</v>
      </c>
      <c r="V51" s="159" t="s">
        <v>0</v>
      </c>
      <c r="W51" s="160" t="s">
        <v>0</v>
      </c>
      <c r="X51" s="161" t="s">
        <v>0</v>
      </c>
      <c r="Y51" s="162" t="s">
        <v>0</v>
      </c>
      <c r="Z51" s="199" t="s">
        <v>0</v>
      </c>
      <c r="AA51" s="198" t="s">
        <v>0</v>
      </c>
      <c r="AB51" s="200" t="s">
        <v>0</v>
      </c>
      <c r="AC51" s="250" t="s">
        <v>239</v>
      </c>
      <c r="AD51" s="251" t="s">
        <v>274</v>
      </c>
      <c r="AE51" s="252">
        <f>E51+F51/60+G51/60/60</f>
        <v>41.734999999999999</v>
      </c>
      <c r="AF51" s="251" t="s">
        <v>275</v>
      </c>
      <c r="AG51" s="252" t="e">
        <f>E54+F54/60+G54/60/60</f>
        <v>#VALUE!</v>
      </c>
      <c r="AH51" s="253" t="s">
        <v>276</v>
      </c>
      <c r="AI51" s="252" t="e">
        <f>AG51-AE51</f>
        <v>#VALUE!</v>
      </c>
      <c r="AJ51" s="251" t="s">
        <v>277</v>
      </c>
      <c r="AK51" s="252" t="e">
        <f>AI52*60*COS((AE51+AG51)/2*PI()/180)</f>
        <v>#VALUE!</v>
      </c>
      <c r="AL51" s="251" t="s">
        <v>278</v>
      </c>
      <c r="AM51" s="252" t="e">
        <f>AK51*6076.12</f>
        <v>#VALUE!</v>
      </c>
      <c r="AN51" s="251" t="s">
        <v>279</v>
      </c>
      <c r="AO51" s="252">
        <f>AE51*PI()/180</f>
        <v>0.72841316331983341</v>
      </c>
      <c r="AP51" s="251" t="s">
        <v>280</v>
      </c>
      <c r="AQ51" s="252" t="e">
        <f>AG51 *PI()/180</f>
        <v>#VALUE!</v>
      </c>
      <c r="AR51" s="251" t="s">
        <v>281</v>
      </c>
      <c r="AS51" s="252" t="e">
        <f>1*ATAN2(COS(AO51)*SIN(AQ51)-SIN(AO51)*COS(AQ51)*COS(AQ52-AO52),SIN(AQ52-AO52)*COS(AQ51))</f>
        <v>#VALUE!</v>
      </c>
      <c r="AT51" s="254" t="s">
        <v>282</v>
      </c>
      <c r="AU51" s="255" t="e">
        <f>SQRT(AK52*AK52+AK51*AK51)</f>
        <v>#VALUE!</v>
      </c>
    </row>
    <row r="52" spans="1:47" s="124" customFormat="1" ht="15.95" customHeight="1" thickTop="1" thickBot="1" x14ac:dyDescent="0.3">
      <c r="A52" s="210" t="s">
        <v>0</v>
      </c>
      <c r="B52" s="341"/>
      <c r="C52" s="344"/>
      <c r="D52" s="208" t="s">
        <v>244</v>
      </c>
      <c r="E52" s="222">
        <f t="shared" ref="E52:J52" si="9">E51</f>
        <v>41</v>
      </c>
      <c r="F52" s="227">
        <f t="shared" si="9"/>
        <v>44</v>
      </c>
      <c r="G52" s="215">
        <f t="shared" si="9"/>
        <v>6</v>
      </c>
      <c r="H52" s="166">
        <f t="shared" si="9"/>
        <v>69</v>
      </c>
      <c r="I52" s="227">
        <f t="shared" si="9"/>
        <v>57</v>
      </c>
      <c r="J52" s="216">
        <f t="shared" si="9"/>
        <v>54.7</v>
      </c>
      <c r="K52" s="331"/>
      <c r="L52" s="333"/>
      <c r="M52" s="334"/>
      <c r="N52" s="336"/>
      <c r="O52" s="318"/>
      <c r="P52" s="320"/>
      <c r="Q52" s="323" t="s">
        <v>369</v>
      </c>
      <c r="R52" s="324"/>
      <c r="S52" s="324"/>
      <c r="T52" s="325"/>
      <c r="U52" s="308" t="s">
        <v>332</v>
      </c>
      <c r="V52" s="309"/>
      <c r="W52" s="309"/>
      <c r="X52" s="309"/>
      <c r="Y52" s="310"/>
      <c r="Z52" s="346" t="s">
        <v>345</v>
      </c>
      <c r="AA52" s="347"/>
      <c r="AB52" s="348"/>
      <c r="AC52" s="250" t="s">
        <v>193</v>
      </c>
      <c r="AD52" s="251" t="s">
        <v>283</v>
      </c>
      <c r="AE52" s="252">
        <f>H51+I51/60+J51/60/60</f>
        <v>69.96519444444445</v>
      </c>
      <c r="AF52" s="251" t="s">
        <v>284</v>
      </c>
      <c r="AG52" s="252" t="e">
        <f>H54+I54/60+J54/60/60</f>
        <v>#VALUE!</v>
      </c>
      <c r="AH52" s="253" t="s">
        <v>285</v>
      </c>
      <c r="AI52" s="252" t="e">
        <f>AE52-AG52</f>
        <v>#VALUE!</v>
      </c>
      <c r="AJ52" s="251" t="s">
        <v>286</v>
      </c>
      <c r="AK52" s="252" t="e">
        <f>AI51*60</f>
        <v>#VALUE!</v>
      </c>
      <c r="AL52" s="251" t="s">
        <v>287</v>
      </c>
      <c r="AM52" s="252" t="e">
        <f>AK52*6076.12</f>
        <v>#VALUE!</v>
      </c>
      <c r="AN52" s="251" t="s">
        <v>288</v>
      </c>
      <c r="AO52" s="252">
        <f>AE52*PI()/180</f>
        <v>1.2211230048536004</v>
      </c>
      <c r="AP52" s="251" t="s">
        <v>289</v>
      </c>
      <c r="AQ52" s="252" t="e">
        <f>AG52*PI()/180</f>
        <v>#VALUE!</v>
      </c>
      <c r="AR52" s="251" t="s">
        <v>290</v>
      </c>
      <c r="AS52" s="256" t="e">
        <f>IF(360+AS51/(2*PI())*360&gt;360,AS51/(PI())*360,360+AS51/(2*PI())*360)</f>
        <v>#VALUE!</v>
      </c>
      <c r="AT52" s="257"/>
      <c r="AU52" s="257"/>
    </row>
    <row r="53" spans="1:47" s="124" customFormat="1" ht="15.95" customHeight="1" thickBot="1" x14ac:dyDescent="0.3">
      <c r="A53" s="205">
        <v>9</v>
      </c>
      <c r="B53" s="341"/>
      <c r="C53" s="344"/>
      <c r="D53" s="208" t="s">
        <v>245</v>
      </c>
      <c r="E53" s="366" t="s">
        <v>263</v>
      </c>
      <c r="F53" s="367"/>
      <c r="G53" s="367"/>
      <c r="H53" s="367"/>
      <c r="I53" s="367"/>
      <c r="J53" s="368"/>
      <c r="K53" s="130" t="s">
        <v>17</v>
      </c>
      <c r="L53" s="260" t="s">
        <v>292</v>
      </c>
      <c r="M53" s="131" t="s">
        <v>252</v>
      </c>
      <c r="N53" s="132" t="s">
        <v>4</v>
      </c>
      <c r="O53" s="133" t="s">
        <v>19</v>
      </c>
      <c r="P53" s="134" t="s">
        <v>189</v>
      </c>
      <c r="Q53" s="326"/>
      <c r="R53" s="324"/>
      <c r="S53" s="324"/>
      <c r="T53" s="325"/>
      <c r="U53" s="311"/>
      <c r="V53" s="312"/>
      <c r="W53" s="312"/>
      <c r="X53" s="312"/>
      <c r="Y53" s="313"/>
      <c r="Z53" s="349"/>
      <c r="AA53" s="350"/>
      <c r="AB53" s="351"/>
      <c r="AC53" s="258"/>
      <c r="AD53" s="257"/>
      <c r="AE53" s="257"/>
      <c r="AF53" s="257"/>
      <c r="AG53" s="257"/>
      <c r="AH53" s="257"/>
      <c r="AI53" s="257"/>
      <c r="AJ53" s="257"/>
      <c r="AK53" s="257"/>
      <c r="AL53" s="257"/>
      <c r="AM53" s="257"/>
      <c r="AN53" s="257"/>
      <c r="AO53" s="257"/>
      <c r="AP53" s="257"/>
      <c r="AQ53" s="257"/>
      <c r="AR53" s="251" t="s">
        <v>291</v>
      </c>
      <c r="AS53" s="256" t="e">
        <f>61.582*ACOS(SIN(AE51)*SIN(AG51)+COS(AE51)*COS(AG51)*(AE52-AG52))*6076.12</f>
        <v>#VALUE!</v>
      </c>
      <c r="AT53" s="257"/>
      <c r="AU53" s="257"/>
    </row>
    <row r="54" spans="1:47" s="123" customFormat="1" ht="35.1" customHeight="1" thickTop="1" thickBot="1" x14ac:dyDescent="0.3">
      <c r="A54" s="206" t="str">
        <f>IF(Z51=1,"VERIFIED",IF(AA51=1,"CHECKED",IF(V51=1,"RECHECK",IF(X51=1,"VERIFY",IF(Y51=1,"NEED APP","NOT SCHED")))))</f>
        <v>NOT SCHED</v>
      </c>
      <c r="B54" s="342"/>
      <c r="C54" s="345"/>
      <c r="D54" s="209" t="s">
        <v>193</v>
      </c>
      <c r="E54" s="223" t="s">
        <v>0</v>
      </c>
      <c r="F54" s="228" t="s">
        <v>0</v>
      </c>
      <c r="G54" s="218" t="s">
        <v>0</v>
      </c>
      <c r="H54" s="217" t="s">
        <v>0</v>
      </c>
      <c r="I54" s="228" t="s">
        <v>0</v>
      </c>
      <c r="J54" s="218" t="s">
        <v>0</v>
      </c>
      <c r="K54" s="135" t="str">
        <f>$N$7</f>
        <v xml:space="preserve"> </v>
      </c>
      <c r="L54" s="259" t="str">
        <f>IF(E54=" ","Not in use ",AU51*6076.12)</f>
        <v xml:space="preserve">Not in use </v>
      </c>
      <c r="M54" s="262">
        <v>3.1</v>
      </c>
      <c r="N54" s="269" t="str">
        <f>IF(W51=1,"Need a Photo","Has a Photo")</f>
        <v>Has a Photo</v>
      </c>
      <c r="O54" s="273" t="s">
        <v>262</v>
      </c>
      <c r="P54" s="261" t="str">
        <f>IF(E54=" ","Not in use",(IF(L54&gt;O51,"OFF STA","ON STA")))</f>
        <v>Not in use</v>
      </c>
      <c r="Q54" s="327"/>
      <c r="R54" s="328"/>
      <c r="S54" s="328"/>
      <c r="T54" s="329"/>
      <c r="U54" s="314"/>
      <c r="V54" s="315"/>
      <c r="W54" s="315"/>
      <c r="X54" s="315"/>
      <c r="Y54" s="316"/>
      <c r="Z54" s="352"/>
      <c r="AA54" s="353"/>
      <c r="AB54" s="354"/>
      <c r="AC54" s="122"/>
    </row>
    <row r="55" spans="1:47" s="121" customFormat="1" ht="9" customHeight="1" thickTop="1" thickBot="1" x14ac:dyDescent="0.3">
      <c r="A55" s="282" t="s">
        <v>267</v>
      </c>
      <c r="B55" s="136" t="s">
        <v>12</v>
      </c>
      <c r="C55" s="137"/>
      <c r="D55" s="138" t="s">
        <v>13</v>
      </c>
      <c r="E55" s="220" t="s">
        <v>248</v>
      </c>
      <c r="F55" s="220" t="s">
        <v>249</v>
      </c>
      <c r="G55" s="212" t="s">
        <v>250</v>
      </c>
      <c r="H55" s="138" t="s">
        <v>248</v>
      </c>
      <c r="I55" s="220" t="s">
        <v>249</v>
      </c>
      <c r="J55" s="212" t="s">
        <v>250</v>
      </c>
      <c r="K55" s="139" t="s">
        <v>14</v>
      </c>
      <c r="L55" s="140" t="s">
        <v>15</v>
      </c>
      <c r="M55" s="140" t="s">
        <v>18</v>
      </c>
      <c r="N55" s="141" t="s">
        <v>16</v>
      </c>
      <c r="O55" s="142" t="s">
        <v>20</v>
      </c>
      <c r="P55" s="145" t="s">
        <v>258</v>
      </c>
      <c r="Q55" s="146" t="s">
        <v>254</v>
      </c>
      <c r="R55" s="147"/>
      <c r="S55" s="148" t="s">
        <v>192</v>
      </c>
      <c r="T55" s="149"/>
      <c r="U55" s="150"/>
      <c r="V55" s="151"/>
      <c r="W55" s="152"/>
      <c r="X55" s="153"/>
      <c r="Y55" s="154"/>
      <c r="Z55" s="201" t="s">
        <v>240</v>
      </c>
      <c r="AA55" s="202" t="s">
        <v>241</v>
      </c>
      <c r="AB55" s="203" t="s">
        <v>242</v>
      </c>
      <c r="AC55" s="246"/>
      <c r="AD55" s="247"/>
      <c r="AE55" s="248" t="s">
        <v>269</v>
      </c>
      <c r="AF55" s="247"/>
      <c r="AG55" s="248" t="s">
        <v>270</v>
      </c>
      <c r="AH55" s="248"/>
      <c r="AI55" s="248" t="s">
        <v>271</v>
      </c>
      <c r="AJ55" s="247"/>
      <c r="AK55" s="249" t="s">
        <v>272</v>
      </c>
      <c r="AL55" s="247"/>
      <c r="AM55" s="248"/>
      <c r="AN55" s="247"/>
      <c r="AO55" s="249" t="s">
        <v>273</v>
      </c>
      <c r="AP55" s="247"/>
      <c r="AQ55" s="248"/>
      <c r="AR55" s="247"/>
      <c r="AS55" s="248"/>
      <c r="AT55" s="247"/>
      <c r="AU55" s="247"/>
    </row>
    <row r="56" spans="1:47" s="124" customFormat="1" ht="15.95" customHeight="1" thickBot="1" x14ac:dyDescent="0.3">
      <c r="A56" s="128">
        <v>13476.17</v>
      </c>
      <c r="B56" s="340" t="s">
        <v>301</v>
      </c>
      <c r="C56" s="343" t="s">
        <v>0</v>
      </c>
      <c r="D56" s="208" t="s">
        <v>239</v>
      </c>
      <c r="E56" s="221">
        <v>41</v>
      </c>
      <c r="F56" s="226">
        <v>44</v>
      </c>
      <c r="G56" s="129">
        <v>13.1</v>
      </c>
      <c r="H56" s="197">
        <v>69</v>
      </c>
      <c r="I56" s="226">
        <v>57</v>
      </c>
      <c r="J56" s="129">
        <v>56.9</v>
      </c>
      <c r="K56" s="330" t="s">
        <v>0</v>
      </c>
      <c r="L56" s="332" t="s">
        <v>0</v>
      </c>
      <c r="M56" s="334">
        <v>8.6999999999999993</v>
      </c>
      <c r="N56" s="335">
        <f>IF(M56=" "," ",(M56+$L$7-M59))</f>
        <v>5.6099999999999994</v>
      </c>
      <c r="O56" s="317">
        <v>50</v>
      </c>
      <c r="P56" s="319">
        <v>42580</v>
      </c>
      <c r="Q56" s="143">
        <v>42856</v>
      </c>
      <c r="R56" s="144">
        <v>43040</v>
      </c>
      <c r="S56" s="321" t="s">
        <v>298</v>
      </c>
      <c r="T56" s="322"/>
      <c r="U56" s="158">
        <v>1</v>
      </c>
      <c r="V56" s="159" t="s">
        <v>0</v>
      </c>
      <c r="W56" s="160" t="s">
        <v>0</v>
      </c>
      <c r="X56" s="161" t="s">
        <v>0</v>
      </c>
      <c r="Y56" s="162" t="s">
        <v>0</v>
      </c>
      <c r="Z56" s="199" t="s">
        <v>0</v>
      </c>
      <c r="AA56" s="198" t="s">
        <v>0</v>
      </c>
      <c r="AB56" s="200" t="s">
        <v>0</v>
      </c>
      <c r="AC56" s="250" t="s">
        <v>239</v>
      </c>
      <c r="AD56" s="251" t="s">
        <v>274</v>
      </c>
      <c r="AE56" s="252">
        <f>E56+F56/60+G56/60/60</f>
        <v>41.736972222222221</v>
      </c>
      <c r="AF56" s="251" t="s">
        <v>275</v>
      </c>
      <c r="AG56" s="252" t="e">
        <f>E59+F59/60+G59/60/60</f>
        <v>#VALUE!</v>
      </c>
      <c r="AH56" s="253" t="s">
        <v>276</v>
      </c>
      <c r="AI56" s="252" t="e">
        <f>AG56-AE56</f>
        <v>#VALUE!</v>
      </c>
      <c r="AJ56" s="251" t="s">
        <v>277</v>
      </c>
      <c r="AK56" s="252" t="e">
        <f>AI57*60*COS((AE56+AG56)/2*PI()/180)</f>
        <v>#VALUE!</v>
      </c>
      <c r="AL56" s="251" t="s">
        <v>278</v>
      </c>
      <c r="AM56" s="252" t="e">
        <f>AK56*6076.12</f>
        <v>#VALUE!</v>
      </c>
      <c r="AN56" s="251" t="s">
        <v>279</v>
      </c>
      <c r="AO56" s="252">
        <f>AE56*PI()/180</f>
        <v>0.72844758509119223</v>
      </c>
      <c r="AP56" s="251" t="s">
        <v>280</v>
      </c>
      <c r="AQ56" s="252" t="e">
        <f>AG56 *PI()/180</f>
        <v>#VALUE!</v>
      </c>
      <c r="AR56" s="251" t="s">
        <v>281</v>
      </c>
      <c r="AS56" s="252" t="e">
        <f>1*ATAN2(COS(AO56)*SIN(AQ56)-SIN(AO56)*COS(AQ56)*COS(AQ57-AO57),SIN(AQ57-AO57)*COS(AQ56))</f>
        <v>#VALUE!</v>
      </c>
      <c r="AT56" s="254" t="s">
        <v>282</v>
      </c>
      <c r="AU56" s="255" t="e">
        <f>SQRT(AK57*AK57+AK56*AK56)</f>
        <v>#VALUE!</v>
      </c>
    </row>
    <row r="57" spans="1:47" s="124" customFormat="1" ht="15.95" customHeight="1" thickTop="1" thickBot="1" x14ac:dyDescent="0.3">
      <c r="A57" s="210" t="s">
        <v>0</v>
      </c>
      <c r="B57" s="341"/>
      <c r="C57" s="344"/>
      <c r="D57" s="208" t="s">
        <v>244</v>
      </c>
      <c r="E57" s="222">
        <f t="shared" ref="E57:J57" si="10">E56</f>
        <v>41</v>
      </c>
      <c r="F57" s="227">
        <f t="shared" si="10"/>
        <v>44</v>
      </c>
      <c r="G57" s="215">
        <f t="shared" si="10"/>
        <v>13.1</v>
      </c>
      <c r="H57" s="166">
        <f t="shared" si="10"/>
        <v>69</v>
      </c>
      <c r="I57" s="227">
        <f t="shared" si="10"/>
        <v>57</v>
      </c>
      <c r="J57" s="216">
        <f t="shared" si="10"/>
        <v>56.9</v>
      </c>
      <c r="K57" s="331"/>
      <c r="L57" s="333"/>
      <c r="M57" s="334"/>
      <c r="N57" s="336"/>
      <c r="O57" s="318"/>
      <c r="P57" s="320"/>
      <c r="Q57" s="323" t="s">
        <v>370</v>
      </c>
      <c r="R57" s="324"/>
      <c r="S57" s="324"/>
      <c r="T57" s="325"/>
      <c r="U57" s="308" t="s">
        <v>332</v>
      </c>
      <c r="V57" s="309"/>
      <c r="W57" s="309"/>
      <c r="X57" s="309"/>
      <c r="Y57" s="310"/>
      <c r="Z57" s="346" t="s">
        <v>345</v>
      </c>
      <c r="AA57" s="347"/>
      <c r="AB57" s="348"/>
      <c r="AC57" s="250" t="s">
        <v>193</v>
      </c>
      <c r="AD57" s="251" t="s">
        <v>283</v>
      </c>
      <c r="AE57" s="252">
        <f>H56+I56/60+J56/60/60</f>
        <v>69.965805555555562</v>
      </c>
      <c r="AF57" s="251" t="s">
        <v>284</v>
      </c>
      <c r="AG57" s="252" t="e">
        <f>H59+I59/60+J59/60/60</f>
        <v>#VALUE!</v>
      </c>
      <c r="AH57" s="253" t="s">
        <v>285</v>
      </c>
      <c r="AI57" s="252" t="e">
        <f>AE57-AG57</f>
        <v>#VALUE!</v>
      </c>
      <c r="AJ57" s="251" t="s">
        <v>286</v>
      </c>
      <c r="AK57" s="252" t="e">
        <f>AI56*60</f>
        <v>#VALUE!</v>
      </c>
      <c r="AL57" s="251" t="s">
        <v>287</v>
      </c>
      <c r="AM57" s="252" t="e">
        <f>AK57*6076.12</f>
        <v>#VALUE!</v>
      </c>
      <c r="AN57" s="251" t="s">
        <v>288</v>
      </c>
      <c r="AO57" s="252">
        <f>AE57*PI()/180</f>
        <v>1.221133670754585</v>
      </c>
      <c r="AP57" s="251" t="s">
        <v>289</v>
      </c>
      <c r="AQ57" s="252" t="e">
        <f>AG57*PI()/180</f>
        <v>#VALUE!</v>
      </c>
      <c r="AR57" s="251" t="s">
        <v>290</v>
      </c>
      <c r="AS57" s="256" t="e">
        <f>IF(360+AS56/(2*PI())*360&gt;360,AS56/(PI())*360,360+AS56/(2*PI())*360)</f>
        <v>#VALUE!</v>
      </c>
      <c r="AT57" s="257"/>
      <c r="AU57" s="257"/>
    </row>
    <row r="58" spans="1:47" s="124" customFormat="1" ht="15.95" customHeight="1" thickBot="1" x14ac:dyDescent="0.3">
      <c r="A58" s="205">
        <v>10</v>
      </c>
      <c r="B58" s="341"/>
      <c r="C58" s="344"/>
      <c r="D58" s="208" t="s">
        <v>245</v>
      </c>
      <c r="E58" s="366" t="s">
        <v>263</v>
      </c>
      <c r="F58" s="367"/>
      <c r="G58" s="367"/>
      <c r="H58" s="367"/>
      <c r="I58" s="367"/>
      <c r="J58" s="368"/>
      <c r="K58" s="130" t="s">
        <v>17</v>
      </c>
      <c r="L58" s="260" t="s">
        <v>292</v>
      </c>
      <c r="M58" s="131" t="s">
        <v>252</v>
      </c>
      <c r="N58" s="132" t="s">
        <v>4</v>
      </c>
      <c r="O58" s="133" t="s">
        <v>19</v>
      </c>
      <c r="P58" s="134" t="s">
        <v>189</v>
      </c>
      <c r="Q58" s="326"/>
      <c r="R58" s="324"/>
      <c r="S58" s="324"/>
      <c r="T58" s="325"/>
      <c r="U58" s="311"/>
      <c r="V58" s="312"/>
      <c r="W58" s="312"/>
      <c r="X58" s="312"/>
      <c r="Y58" s="313"/>
      <c r="Z58" s="349"/>
      <c r="AA58" s="350"/>
      <c r="AB58" s="351"/>
      <c r="AC58" s="258"/>
      <c r="AD58" s="257"/>
      <c r="AE58" s="257"/>
      <c r="AF58" s="257"/>
      <c r="AG58" s="257"/>
      <c r="AH58" s="257"/>
      <c r="AI58" s="257"/>
      <c r="AJ58" s="257"/>
      <c r="AK58" s="257"/>
      <c r="AL58" s="257"/>
      <c r="AM58" s="257"/>
      <c r="AN58" s="257"/>
      <c r="AO58" s="257"/>
      <c r="AP58" s="257"/>
      <c r="AQ58" s="257"/>
      <c r="AR58" s="251" t="s">
        <v>291</v>
      </c>
      <c r="AS58" s="256" t="e">
        <f>61.582*ACOS(SIN(AE56)*SIN(AG56)+COS(AE56)*COS(AG56)*(AE57-AG57))*6076.12</f>
        <v>#VALUE!</v>
      </c>
      <c r="AT58" s="257"/>
      <c r="AU58" s="257"/>
    </row>
    <row r="59" spans="1:47" s="123" customFormat="1" ht="35.1" customHeight="1" thickTop="1" thickBot="1" x14ac:dyDescent="0.3">
      <c r="A59" s="206" t="str">
        <f>IF(Z56=1,"VERIFIED",IF(AA56=1,"CHECKED",IF(V56=1,"RECHECK",IF(X56=1,"VERIFY",IF(Y56=1,"NEED APP","NOT SCHED")))))</f>
        <v>NOT SCHED</v>
      </c>
      <c r="B59" s="342"/>
      <c r="C59" s="345"/>
      <c r="D59" s="209" t="s">
        <v>193</v>
      </c>
      <c r="E59" s="223" t="s">
        <v>0</v>
      </c>
      <c r="F59" s="228" t="s">
        <v>0</v>
      </c>
      <c r="G59" s="218" t="s">
        <v>0</v>
      </c>
      <c r="H59" s="217" t="s">
        <v>0</v>
      </c>
      <c r="I59" s="228" t="s">
        <v>0</v>
      </c>
      <c r="J59" s="218" t="s">
        <v>0</v>
      </c>
      <c r="K59" s="135" t="str">
        <f>$N$7</f>
        <v xml:space="preserve"> </v>
      </c>
      <c r="L59" s="259" t="str">
        <f>IF(E59=" ","Not in use ",AU56*6076.12)</f>
        <v xml:space="preserve">Not in use </v>
      </c>
      <c r="M59" s="262">
        <v>3.09</v>
      </c>
      <c r="N59" s="272" t="str">
        <f>IF(W56=1,"Need Photo","Has Photo")</f>
        <v>Has Photo</v>
      </c>
      <c r="O59" s="273" t="s">
        <v>262</v>
      </c>
      <c r="P59" s="261" t="str">
        <f>IF(E59=" ","Not in use",(IF(L59&gt;O56,"OFF STA","ON STA")))</f>
        <v>Not in use</v>
      </c>
      <c r="Q59" s="327"/>
      <c r="R59" s="328"/>
      <c r="S59" s="328"/>
      <c r="T59" s="329"/>
      <c r="U59" s="314"/>
      <c r="V59" s="315"/>
      <c r="W59" s="315"/>
      <c r="X59" s="315"/>
      <c r="Y59" s="316"/>
      <c r="Z59" s="352"/>
      <c r="AA59" s="353"/>
      <c r="AB59" s="354"/>
      <c r="AC59" s="122"/>
    </row>
    <row r="60" spans="1:47" s="123" customFormat="1" ht="78" customHeight="1" thickTop="1" thickBot="1" x14ac:dyDescent="0.3">
      <c r="A60" s="240" t="s">
        <v>266</v>
      </c>
      <c r="B60" s="179"/>
      <c r="C60" s="180"/>
      <c r="D60" s="181"/>
      <c r="E60" s="224"/>
      <c r="F60" s="224"/>
      <c r="G60" s="183"/>
      <c r="H60" s="182"/>
      <c r="I60" s="224"/>
      <c r="J60" s="183"/>
      <c r="K60" s="184"/>
      <c r="L60" s="185"/>
      <c r="M60" s="186"/>
      <c r="N60" s="187"/>
      <c r="O60" s="188"/>
      <c r="P60" s="185"/>
      <c r="Q60" s="189"/>
      <c r="R60" s="189"/>
      <c r="S60" s="189"/>
      <c r="T60" s="190"/>
      <c r="U60" s="173"/>
      <c r="V60" s="174"/>
      <c r="W60" s="174"/>
      <c r="X60" s="174"/>
      <c r="Y60" s="175"/>
      <c r="Z60" s="176"/>
      <c r="AA60" s="177"/>
      <c r="AB60" s="178"/>
      <c r="AC60" s="122"/>
    </row>
    <row r="61" spans="1:47" s="7" customFormat="1" ht="16.5" customHeight="1" thickTop="1" thickBot="1" x14ac:dyDescent="0.3">
      <c r="A61" s="296" t="s">
        <v>259</v>
      </c>
      <c r="B61" s="298" t="s">
        <v>308</v>
      </c>
      <c r="C61" s="299"/>
      <c r="D61" s="300"/>
      <c r="E61" s="278" t="s">
        <v>251</v>
      </c>
      <c r="F61" s="279"/>
      <c r="G61" s="301"/>
      <c r="H61" s="302" t="s">
        <v>253</v>
      </c>
      <c r="I61" s="279"/>
      <c r="J61" s="301"/>
      <c r="K61" s="303" t="s">
        <v>0</v>
      </c>
      <c r="L61" s="304" t="s">
        <v>0</v>
      </c>
      <c r="M61" s="305" t="s">
        <v>0</v>
      </c>
      <c r="N61" s="306" t="s">
        <v>0</v>
      </c>
      <c r="O61" s="307"/>
      <c r="P61" s="355" t="str">
        <f>$P$2</f>
        <v xml:space="preserve">D11 - AN-3 - Little Pleasant Bay Run </v>
      </c>
      <c r="Q61" s="355"/>
      <c r="R61" s="355"/>
      <c r="S61" s="355"/>
      <c r="T61" s="355"/>
      <c r="U61" s="291"/>
      <c r="V61" s="292"/>
      <c r="W61" s="293"/>
      <c r="X61" s="294"/>
      <c r="Y61" s="292"/>
      <c r="Z61" s="294"/>
      <c r="AA61" s="292"/>
      <c r="AB61" s="295"/>
      <c r="AC61" s="8"/>
    </row>
    <row r="62" spans="1:47" s="121" customFormat="1" ht="9" customHeight="1" thickTop="1" thickBot="1" x14ac:dyDescent="0.3">
      <c r="A62" s="282" t="s">
        <v>267</v>
      </c>
      <c r="B62" s="136" t="s">
        <v>12</v>
      </c>
      <c r="C62" s="137"/>
      <c r="D62" s="138" t="s">
        <v>13</v>
      </c>
      <c r="E62" s="220" t="s">
        <v>248</v>
      </c>
      <c r="F62" s="220" t="s">
        <v>249</v>
      </c>
      <c r="G62" s="212" t="s">
        <v>250</v>
      </c>
      <c r="H62" s="138" t="s">
        <v>248</v>
      </c>
      <c r="I62" s="220" t="s">
        <v>249</v>
      </c>
      <c r="J62" s="212" t="s">
        <v>250</v>
      </c>
      <c r="K62" s="139" t="s">
        <v>14</v>
      </c>
      <c r="L62" s="140" t="s">
        <v>15</v>
      </c>
      <c r="M62" s="140" t="s">
        <v>18</v>
      </c>
      <c r="N62" s="141" t="s">
        <v>16</v>
      </c>
      <c r="O62" s="142" t="s">
        <v>20</v>
      </c>
      <c r="P62" s="145" t="s">
        <v>258</v>
      </c>
      <c r="Q62" s="146" t="s">
        <v>254</v>
      </c>
      <c r="R62" s="147"/>
      <c r="S62" s="148" t="s">
        <v>192</v>
      </c>
      <c r="T62" s="149"/>
      <c r="U62" s="150"/>
      <c r="V62" s="151"/>
      <c r="W62" s="152"/>
      <c r="X62" s="153"/>
      <c r="Y62" s="154"/>
      <c r="Z62" s="155" t="s">
        <v>240</v>
      </c>
      <c r="AA62" s="156" t="s">
        <v>241</v>
      </c>
      <c r="AB62" s="157" t="s">
        <v>242</v>
      </c>
      <c r="AC62" s="246"/>
      <c r="AD62" s="247"/>
      <c r="AE62" s="248" t="s">
        <v>269</v>
      </c>
      <c r="AF62" s="247"/>
      <c r="AG62" s="248" t="s">
        <v>270</v>
      </c>
      <c r="AH62" s="248"/>
      <c r="AI62" s="248" t="s">
        <v>271</v>
      </c>
      <c r="AJ62" s="247"/>
      <c r="AK62" s="249" t="s">
        <v>272</v>
      </c>
      <c r="AL62" s="247"/>
      <c r="AM62" s="248"/>
      <c r="AN62" s="247"/>
      <c r="AO62" s="249" t="s">
        <v>273</v>
      </c>
      <c r="AP62" s="247"/>
      <c r="AQ62" s="248"/>
      <c r="AR62" s="247"/>
      <c r="AS62" s="248"/>
      <c r="AT62" s="247"/>
      <c r="AU62" s="247"/>
    </row>
    <row r="63" spans="1:47" s="124" customFormat="1" ht="15.95" customHeight="1" thickBot="1" x14ac:dyDescent="0.3">
      <c r="A63" s="128">
        <v>13476.18</v>
      </c>
      <c r="B63" s="340" t="s">
        <v>302</v>
      </c>
      <c r="C63" s="343" t="s">
        <v>0</v>
      </c>
      <c r="D63" s="208" t="s">
        <v>239</v>
      </c>
      <c r="E63" s="221">
        <v>41</v>
      </c>
      <c r="F63" s="226">
        <v>44</v>
      </c>
      <c r="G63" s="129">
        <v>23.1</v>
      </c>
      <c r="H63" s="197">
        <v>69</v>
      </c>
      <c r="I63" s="226">
        <v>57</v>
      </c>
      <c r="J63" s="129">
        <v>57</v>
      </c>
      <c r="K63" s="330" t="s">
        <v>0</v>
      </c>
      <c r="L63" s="332" t="s">
        <v>0</v>
      </c>
      <c r="M63" s="334">
        <v>12.6</v>
      </c>
      <c r="N63" s="335">
        <f>IF(M63=" "," ",(M63+$L$7-M66))</f>
        <v>9.5</v>
      </c>
      <c r="O63" s="317">
        <v>50</v>
      </c>
      <c r="P63" s="319">
        <v>42580</v>
      </c>
      <c r="Q63" s="143">
        <v>42856</v>
      </c>
      <c r="R63" s="144">
        <v>43040</v>
      </c>
      <c r="S63" s="321" t="s">
        <v>298</v>
      </c>
      <c r="T63" s="322"/>
      <c r="U63" s="158">
        <v>1</v>
      </c>
      <c r="V63" s="159" t="s">
        <v>0</v>
      </c>
      <c r="W63" s="160" t="s">
        <v>0</v>
      </c>
      <c r="X63" s="161" t="s">
        <v>0</v>
      </c>
      <c r="Y63" s="162" t="s">
        <v>0</v>
      </c>
      <c r="Z63" s="163" t="s">
        <v>0</v>
      </c>
      <c r="AA63" s="159"/>
      <c r="AB63" s="164" t="s">
        <v>0</v>
      </c>
      <c r="AC63" s="250" t="s">
        <v>239</v>
      </c>
      <c r="AD63" s="251" t="s">
        <v>274</v>
      </c>
      <c r="AE63" s="252">
        <f>E63+F63/60+G63/60/60</f>
        <v>41.739750000000001</v>
      </c>
      <c r="AF63" s="251" t="s">
        <v>275</v>
      </c>
      <c r="AG63" s="252" t="e">
        <f>E66+F66/60+G66/60/60</f>
        <v>#VALUE!</v>
      </c>
      <c r="AH63" s="253" t="s">
        <v>276</v>
      </c>
      <c r="AI63" s="252" t="e">
        <f>AG63-AE63</f>
        <v>#VALUE!</v>
      </c>
      <c r="AJ63" s="251" t="s">
        <v>277</v>
      </c>
      <c r="AK63" s="252" t="e">
        <f>AI64*60*COS((AE63+AG63)/2*PI()/180)</f>
        <v>#VALUE!</v>
      </c>
      <c r="AL63" s="251" t="s">
        <v>278</v>
      </c>
      <c r="AM63" s="252" t="e">
        <f>AK63*6076.12</f>
        <v>#VALUE!</v>
      </c>
      <c r="AN63" s="251" t="s">
        <v>279</v>
      </c>
      <c r="AO63" s="252">
        <f>AE63*PI()/180</f>
        <v>0.72849606645930309</v>
      </c>
      <c r="AP63" s="251" t="s">
        <v>280</v>
      </c>
      <c r="AQ63" s="252" t="e">
        <f>AG63 *PI()/180</f>
        <v>#VALUE!</v>
      </c>
      <c r="AR63" s="251" t="s">
        <v>281</v>
      </c>
      <c r="AS63" s="252" t="e">
        <f>1*ATAN2(COS(AO63)*SIN(AQ63)-SIN(AO63)*COS(AQ63)*COS(AQ64-AO64),SIN(AQ64-AO64)*COS(AQ63))</f>
        <v>#VALUE!</v>
      </c>
      <c r="AT63" s="254" t="s">
        <v>282</v>
      </c>
      <c r="AU63" s="255" t="e">
        <f>SQRT(AK64*AK64+AK63*AK63)</f>
        <v>#VALUE!</v>
      </c>
    </row>
    <row r="64" spans="1:47" s="124" customFormat="1" ht="15.95" customHeight="1" thickTop="1" thickBot="1" x14ac:dyDescent="0.3">
      <c r="A64" s="210" t="s">
        <v>0</v>
      </c>
      <c r="B64" s="341"/>
      <c r="C64" s="344"/>
      <c r="D64" s="208" t="s">
        <v>244</v>
      </c>
      <c r="E64" s="222">
        <f t="shared" ref="E64:J64" si="11">E63</f>
        <v>41</v>
      </c>
      <c r="F64" s="227">
        <f t="shared" si="11"/>
        <v>44</v>
      </c>
      <c r="G64" s="215">
        <f t="shared" si="11"/>
        <v>23.1</v>
      </c>
      <c r="H64" s="166">
        <f t="shared" si="11"/>
        <v>69</v>
      </c>
      <c r="I64" s="227">
        <f t="shared" si="11"/>
        <v>57</v>
      </c>
      <c r="J64" s="216">
        <f t="shared" si="11"/>
        <v>57</v>
      </c>
      <c r="K64" s="331"/>
      <c r="L64" s="333"/>
      <c r="M64" s="334"/>
      <c r="N64" s="336"/>
      <c r="O64" s="318"/>
      <c r="P64" s="320"/>
      <c r="Q64" s="323" t="s">
        <v>333</v>
      </c>
      <c r="R64" s="324"/>
      <c r="S64" s="324"/>
      <c r="T64" s="325"/>
      <c r="U64" s="308" t="s">
        <v>332</v>
      </c>
      <c r="V64" s="309"/>
      <c r="W64" s="309"/>
      <c r="X64" s="309"/>
      <c r="Y64" s="310"/>
      <c r="Z64" s="346" t="s">
        <v>345</v>
      </c>
      <c r="AA64" s="347"/>
      <c r="AB64" s="348"/>
      <c r="AC64" s="250" t="s">
        <v>193</v>
      </c>
      <c r="AD64" s="251" t="s">
        <v>283</v>
      </c>
      <c r="AE64" s="252">
        <f>H63+I63/60+J63/60/60</f>
        <v>69.965833333333336</v>
      </c>
      <c r="AF64" s="251" t="s">
        <v>284</v>
      </c>
      <c r="AG64" s="252" t="e">
        <f>H66+I66/60+J66/60/60</f>
        <v>#VALUE!</v>
      </c>
      <c r="AH64" s="253" t="s">
        <v>285</v>
      </c>
      <c r="AI64" s="252" t="e">
        <f>AE64-AG64</f>
        <v>#VALUE!</v>
      </c>
      <c r="AJ64" s="251" t="s">
        <v>286</v>
      </c>
      <c r="AK64" s="252" t="e">
        <f>AI63*60</f>
        <v>#VALUE!</v>
      </c>
      <c r="AL64" s="251" t="s">
        <v>287</v>
      </c>
      <c r="AM64" s="252" t="e">
        <f>AK64*6076.12</f>
        <v>#VALUE!</v>
      </c>
      <c r="AN64" s="251" t="s">
        <v>288</v>
      </c>
      <c r="AO64" s="252">
        <f>AE64*PI()/180</f>
        <v>1.221134155568266</v>
      </c>
      <c r="AP64" s="251" t="s">
        <v>289</v>
      </c>
      <c r="AQ64" s="252" t="e">
        <f>AG64*PI()/180</f>
        <v>#VALUE!</v>
      </c>
      <c r="AR64" s="251" t="s">
        <v>290</v>
      </c>
      <c r="AS64" s="256" t="e">
        <f>IF(360+AS63/(2*PI())*360&gt;360,AS63/(PI())*360,360+AS63/(2*PI())*360)</f>
        <v>#VALUE!</v>
      </c>
      <c r="AT64" s="257"/>
      <c r="AU64" s="257"/>
    </row>
    <row r="65" spans="1:47" s="124" customFormat="1" ht="15.95" customHeight="1" thickBot="1" x14ac:dyDescent="0.3">
      <c r="A65" s="205">
        <v>11</v>
      </c>
      <c r="B65" s="341"/>
      <c r="C65" s="344"/>
      <c r="D65" s="208" t="s">
        <v>245</v>
      </c>
      <c r="E65" s="366" t="s">
        <v>263</v>
      </c>
      <c r="F65" s="367"/>
      <c r="G65" s="367"/>
      <c r="H65" s="367"/>
      <c r="I65" s="367"/>
      <c r="J65" s="368"/>
      <c r="K65" s="130" t="s">
        <v>17</v>
      </c>
      <c r="L65" s="260" t="s">
        <v>292</v>
      </c>
      <c r="M65" s="131" t="s">
        <v>252</v>
      </c>
      <c r="N65" s="132" t="s">
        <v>4</v>
      </c>
      <c r="O65" s="133" t="s">
        <v>19</v>
      </c>
      <c r="P65" s="134" t="s">
        <v>189</v>
      </c>
      <c r="Q65" s="326"/>
      <c r="R65" s="324"/>
      <c r="S65" s="324"/>
      <c r="T65" s="325"/>
      <c r="U65" s="311"/>
      <c r="V65" s="312"/>
      <c r="W65" s="312"/>
      <c r="X65" s="312"/>
      <c r="Y65" s="313"/>
      <c r="Z65" s="349"/>
      <c r="AA65" s="350"/>
      <c r="AB65" s="351"/>
      <c r="AC65" s="258"/>
      <c r="AD65" s="257"/>
      <c r="AE65" s="257"/>
      <c r="AF65" s="257"/>
      <c r="AG65" s="257"/>
      <c r="AH65" s="257"/>
      <c r="AI65" s="257"/>
      <c r="AJ65" s="257"/>
      <c r="AK65" s="257"/>
      <c r="AL65" s="257"/>
      <c r="AM65" s="257"/>
      <c r="AN65" s="257"/>
      <c r="AO65" s="257"/>
      <c r="AP65" s="257"/>
      <c r="AQ65" s="257"/>
      <c r="AR65" s="251" t="s">
        <v>291</v>
      </c>
      <c r="AS65" s="256" t="e">
        <f>61.582*ACOS(SIN(AE63)*SIN(AG63)+COS(AE63)*COS(AG63)*(AE64-AG64))*6076.12</f>
        <v>#VALUE!</v>
      </c>
      <c r="AT65" s="257"/>
      <c r="AU65" s="257"/>
    </row>
    <row r="66" spans="1:47" s="123" customFormat="1" ht="35.1" customHeight="1" thickTop="1" thickBot="1" x14ac:dyDescent="0.3">
      <c r="A66" s="206" t="str">
        <f>IF(Z63=1,"VERIFIED",IF(AA63=1,"CHECKED",IF(V63=1,"RECHECK",IF(X63=1,"VERIFY",IF(Y63=1,"NEED APP","NOT SCHED")))))</f>
        <v>NOT SCHED</v>
      </c>
      <c r="B66" s="342"/>
      <c r="C66" s="345"/>
      <c r="D66" s="209" t="s">
        <v>193</v>
      </c>
      <c r="E66" s="223" t="s">
        <v>0</v>
      </c>
      <c r="F66" s="228" t="s">
        <v>0</v>
      </c>
      <c r="G66" s="218" t="s">
        <v>0</v>
      </c>
      <c r="H66" s="217" t="s">
        <v>0</v>
      </c>
      <c r="I66" s="228" t="s">
        <v>0</v>
      </c>
      <c r="J66" s="218" t="s">
        <v>0</v>
      </c>
      <c r="K66" s="135" t="str">
        <f>$N$7</f>
        <v xml:space="preserve"> </v>
      </c>
      <c r="L66" s="259" t="str">
        <f>IF(E66=" ","Not in use ",AU63*6076.12)</f>
        <v xml:space="preserve">Not in use </v>
      </c>
      <c r="M66" s="262">
        <v>3.1</v>
      </c>
      <c r="N66" s="272" t="str">
        <f>IF(W63=1,"Need Photo","Has Photo")</f>
        <v>Has Photo</v>
      </c>
      <c r="O66" s="273" t="s">
        <v>262</v>
      </c>
      <c r="P66" s="261" t="str">
        <f>IF(E66=" ","Not in use",(IF(L66&gt;O63,"OFF STA","ON STA")))</f>
        <v>Not in use</v>
      </c>
      <c r="Q66" s="327"/>
      <c r="R66" s="328"/>
      <c r="S66" s="328"/>
      <c r="T66" s="329"/>
      <c r="U66" s="314"/>
      <c r="V66" s="315"/>
      <c r="W66" s="315"/>
      <c r="X66" s="315"/>
      <c r="Y66" s="316"/>
      <c r="Z66" s="352"/>
      <c r="AA66" s="353"/>
      <c r="AB66" s="354"/>
      <c r="AC66" s="122"/>
    </row>
    <row r="67" spans="1:47" s="121" customFormat="1" ht="9" customHeight="1" thickTop="1" thickBot="1" x14ac:dyDescent="0.3">
      <c r="A67" s="282" t="s">
        <v>267</v>
      </c>
      <c r="B67" s="136" t="s">
        <v>12</v>
      </c>
      <c r="C67" s="137"/>
      <c r="D67" s="138" t="s">
        <v>13</v>
      </c>
      <c r="E67" s="220" t="s">
        <v>248</v>
      </c>
      <c r="F67" s="220" t="s">
        <v>249</v>
      </c>
      <c r="G67" s="212" t="s">
        <v>250</v>
      </c>
      <c r="H67" s="138" t="s">
        <v>248</v>
      </c>
      <c r="I67" s="220" t="s">
        <v>249</v>
      </c>
      <c r="J67" s="212" t="s">
        <v>250</v>
      </c>
      <c r="K67" s="139" t="s">
        <v>14</v>
      </c>
      <c r="L67" s="140" t="s">
        <v>15</v>
      </c>
      <c r="M67" s="140" t="s">
        <v>18</v>
      </c>
      <c r="N67" s="141" t="s">
        <v>16</v>
      </c>
      <c r="O67" s="142" t="s">
        <v>20</v>
      </c>
      <c r="P67" s="145" t="s">
        <v>258</v>
      </c>
      <c r="Q67" s="146" t="s">
        <v>254</v>
      </c>
      <c r="R67" s="147"/>
      <c r="S67" s="148" t="s">
        <v>192</v>
      </c>
      <c r="T67" s="149"/>
      <c r="U67" s="150"/>
      <c r="V67" s="151"/>
      <c r="W67" s="152"/>
      <c r="X67" s="153"/>
      <c r="Y67" s="154"/>
      <c r="Z67" s="155" t="s">
        <v>240</v>
      </c>
      <c r="AA67" s="156" t="s">
        <v>241</v>
      </c>
      <c r="AB67" s="157" t="s">
        <v>242</v>
      </c>
      <c r="AC67" s="246"/>
      <c r="AD67" s="247"/>
      <c r="AE67" s="248" t="s">
        <v>269</v>
      </c>
      <c r="AF67" s="247"/>
      <c r="AG67" s="248" t="s">
        <v>270</v>
      </c>
      <c r="AH67" s="248"/>
      <c r="AI67" s="248" t="s">
        <v>271</v>
      </c>
      <c r="AJ67" s="247"/>
      <c r="AK67" s="249" t="s">
        <v>272</v>
      </c>
      <c r="AL67" s="247"/>
      <c r="AM67" s="248"/>
      <c r="AN67" s="247"/>
      <c r="AO67" s="249" t="s">
        <v>273</v>
      </c>
      <c r="AP67" s="247"/>
      <c r="AQ67" s="248"/>
      <c r="AR67" s="247"/>
      <c r="AS67" s="248"/>
      <c r="AT67" s="247"/>
      <c r="AU67" s="247"/>
    </row>
    <row r="68" spans="1:47" s="124" customFormat="1" ht="15.95" customHeight="1" thickBot="1" x14ac:dyDescent="0.3">
      <c r="A68" s="128">
        <v>13476.19</v>
      </c>
      <c r="B68" s="340" t="s">
        <v>303</v>
      </c>
      <c r="C68" s="343" t="s">
        <v>0</v>
      </c>
      <c r="D68" s="208" t="s">
        <v>239</v>
      </c>
      <c r="E68" s="221">
        <v>41</v>
      </c>
      <c r="F68" s="226">
        <v>44</v>
      </c>
      <c r="G68" s="129">
        <v>28.3</v>
      </c>
      <c r="H68" s="197">
        <v>69</v>
      </c>
      <c r="I68" s="226">
        <v>57</v>
      </c>
      <c r="J68" s="129">
        <v>54.7</v>
      </c>
      <c r="K68" s="330" t="s">
        <v>0</v>
      </c>
      <c r="L68" s="332" t="s">
        <v>0</v>
      </c>
      <c r="M68" s="334">
        <v>9.9</v>
      </c>
      <c r="N68" s="335">
        <f>IF(M68=" "," ",(M68+$L$7-M71))</f>
        <v>6.8000000000000007</v>
      </c>
      <c r="O68" s="317">
        <v>50</v>
      </c>
      <c r="P68" s="356">
        <v>41543</v>
      </c>
      <c r="Q68" s="143">
        <v>42856</v>
      </c>
      <c r="R68" s="144">
        <v>43040</v>
      </c>
      <c r="S68" s="321" t="s">
        <v>298</v>
      </c>
      <c r="T68" s="322"/>
      <c r="U68" s="158">
        <v>1</v>
      </c>
      <c r="V68" s="159" t="s">
        <v>0</v>
      </c>
      <c r="W68" s="160" t="s">
        <v>0</v>
      </c>
      <c r="X68" s="161">
        <v>1</v>
      </c>
      <c r="Y68" s="162" t="s">
        <v>0</v>
      </c>
      <c r="Z68" s="163" t="s">
        <v>0</v>
      </c>
      <c r="AA68" s="159" t="s">
        <v>0</v>
      </c>
      <c r="AB68" s="164" t="s">
        <v>0</v>
      </c>
      <c r="AC68" s="250" t="s">
        <v>239</v>
      </c>
      <c r="AD68" s="251" t="s">
        <v>274</v>
      </c>
      <c r="AE68" s="252">
        <f>E68+F68/60+G68/60/60</f>
        <v>41.741194444444446</v>
      </c>
      <c r="AF68" s="251" t="s">
        <v>275</v>
      </c>
      <c r="AG68" s="252" t="e">
        <f>E71+F71/60+G71/60/60</f>
        <v>#VALUE!</v>
      </c>
      <c r="AH68" s="253" t="s">
        <v>276</v>
      </c>
      <c r="AI68" s="252" t="e">
        <f>AG68-AE68</f>
        <v>#VALUE!</v>
      </c>
      <c r="AJ68" s="251" t="s">
        <v>277</v>
      </c>
      <c r="AK68" s="252" t="e">
        <f>AI69*60*COS((AE68+AG68)/2*PI()/180)</f>
        <v>#VALUE!</v>
      </c>
      <c r="AL68" s="251" t="s">
        <v>278</v>
      </c>
      <c r="AM68" s="252" t="e">
        <f>AK68*6076.12</f>
        <v>#VALUE!</v>
      </c>
      <c r="AN68" s="251" t="s">
        <v>279</v>
      </c>
      <c r="AO68" s="252">
        <f>AE68*PI()/180</f>
        <v>0.72852127677072087</v>
      </c>
      <c r="AP68" s="251" t="s">
        <v>280</v>
      </c>
      <c r="AQ68" s="252" t="e">
        <f>AG68 *PI()/180</f>
        <v>#VALUE!</v>
      </c>
      <c r="AR68" s="251" t="s">
        <v>281</v>
      </c>
      <c r="AS68" s="252" t="e">
        <f>1*ATAN2(COS(AO68)*SIN(AQ68)-SIN(AO68)*COS(AQ68)*COS(AQ69-AO69),SIN(AQ69-AO69)*COS(AQ68))</f>
        <v>#VALUE!</v>
      </c>
      <c r="AT68" s="254" t="s">
        <v>282</v>
      </c>
      <c r="AU68" s="255" t="e">
        <f>SQRT(AK69*AK69+AK68*AK68)</f>
        <v>#VALUE!</v>
      </c>
    </row>
    <row r="69" spans="1:47" s="124" customFormat="1" ht="15.95" customHeight="1" thickTop="1" thickBot="1" x14ac:dyDescent="0.3">
      <c r="A69" s="210" t="s">
        <v>0</v>
      </c>
      <c r="B69" s="341"/>
      <c r="C69" s="344"/>
      <c r="D69" s="208" t="s">
        <v>244</v>
      </c>
      <c r="E69" s="222">
        <f t="shared" ref="E69:J69" si="12">E68</f>
        <v>41</v>
      </c>
      <c r="F69" s="227">
        <f t="shared" si="12"/>
        <v>44</v>
      </c>
      <c r="G69" s="215">
        <f t="shared" si="12"/>
        <v>28.3</v>
      </c>
      <c r="H69" s="166">
        <f t="shared" si="12"/>
        <v>69</v>
      </c>
      <c r="I69" s="227">
        <f t="shared" si="12"/>
        <v>57</v>
      </c>
      <c r="J69" s="216">
        <f t="shared" si="12"/>
        <v>54.7</v>
      </c>
      <c r="K69" s="331"/>
      <c r="L69" s="333"/>
      <c r="M69" s="334"/>
      <c r="N69" s="336"/>
      <c r="O69" s="318"/>
      <c r="P69" s="357"/>
      <c r="Q69" s="402" t="s">
        <v>338</v>
      </c>
      <c r="R69" s="403"/>
      <c r="S69" s="403"/>
      <c r="T69" s="404"/>
      <c r="U69" s="393" t="s">
        <v>334</v>
      </c>
      <c r="V69" s="394"/>
      <c r="W69" s="394"/>
      <c r="X69" s="394"/>
      <c r="Y69" s="395"/>
      <c r="Z69" s="346" t="s">
        <v>345</v>
      </c>
      <c r="AA69" s="347"/>
      <c r="AB69" s="348"/>
      <c r="AC69" s="250" t="s">
        <v>193</v>
      </c>
      <c r="AD69" s="251" t="s">
        <v>283</v>
      </c>
      <c r="AE69" s="252">
        <f>H68+I68/60+J68/60/60</f>
        <v>69.96519444444445</v>
      </c>
      <c r="AF69" s="251" t="s">
        <v>284</v>
      </c>
      <c r="AG69" s="252" t="e">
        <f>H71+I71/60+J71/60/60</f>
        <v>#VALUE!</v>
      </c>
      <c r="AH69" s="253" t="s">
        <v>285</v>
      </c>
      <c r="AI69" s="252" t="e">
        <f>AE69-AG69</f>
        <v>#VALUE!</v>
      </c>
      <c r="AJ69" s="251" t="s">
        <v>286</v>
      </c>
      <c r="AK69" s="252" t="e">
        <f>AI68*60</f>
        <v>#VALUE!</v>
      </c>
      <c r="AL69" s="251" t="s">
        <v>287</v>
      </c>
      <c r="AM69" s="252" t="e">
        <f>AK69*6076.12</f>
        <v>#VALUE!</v>
      </c>
      <c r="AN69" s="251" t="s">
        <v>288</v>
      </c>
      <c r="AO69" s="252">
        <f>AE69*PI()/180</f>
        <v>1.2211230048536004</v>
      </c>
      <c r="AP69" s="251" t="s">
        <v>289</v>
      </c>
      <c r="AQ69" s="252" t="e">
        <f>AG69*PI()/180</f>
        <v>#VALUE!</v>
      </c>
      <c r="AR69" s="251" t="s">
        <v>290</v>
      </c>
      <c r="AS69" s="256" t="e">
        <f>IF(360+AS68/(2*PI())*360&gt;360,AS68/(PI())*360,360+AS68/(2*PI())*360)</f>
        <v>#VALUE!</v>
      </c>
      <c r="AT69" s="257"/>
      <c r="AU69" s="257"/>
    </row>
    <row r="70" spans="1:47" s="124" customFormat="1" ht="15.95" customHeight="1" thickBot="1" x14ac:dyDescent="0.3">
      <c r="A70" s="205">
        <v>12</v>
      </c>
      <c r="B70" s="341"/>
      <c r="C70" s="344"/>
      <c r="D70" s="208" t="s">
        <v>245</v>
      </c>
      <c r="E70" s="366" t="s">
        <v>263</v>
      </c>
      <c r="F70" s="367"/>
      <c r="G70" s="367"/>
      <c r="H70" s="367"/>
      <c r="I70" s="367"/>
      <c r="J70" s="368"/>
      <c r="K70" s="130" t="s">
        <v>17</v>
      </c>
      <c r="L70" s="260" t="s">
        <v>292</v>
      </c>
      <c r="M70" s="131" t="s">
        <v>252</v>
      </c>
      <c r="N70" s="132" t="s">
        <v>4</v>
      </c>
      <c r="O70" s="133" t="s">
        <v>19</v>
      </c>
      <c r="P70" s="134" t="s">
        <v>189</v>
      </c>
      <c r="Q70" s="405"/>
      <c r="R70" s="403"/>
      <c r="S70" s="403"/>
      <c r="T70" s="404"/>
      <c r="U70" s="396"/>
      <c r="V70" s="397"/>
      <c r="W70" s="397"/>
      <c r="X70" s="397"/>
      <c r="Y70" s="398"/>
      <c r="Z70" s="349"/>
      <c r="AA70" s="350"/>
      <c r="AB70" s="351"/>
      <c r="AC70" s="258"/>
      <c r="AD70" s="257"/>
      <c r="AE70" s="257"/>
      <c r="AF70" s="257"/>
      <c r="AG70" s="257"/>
      <c r="AH70" s="257"/>
      <c r="AI70" s="257"/>
      <c r="AJ70" s="257"/>
      <c r="AK70" s="257"/>
      <c r="AL70" s="257"/>
      <c r="AM70" s="257"/>
      <c r="AN70" s="257"/>
      <c r="AO70" s="257"/>
      <c r="AP70" s="257"/>
      <c r="AQ70" s="257"/>
      <c r="AR70" s="251" t="s">
        <v>291</v>
      </c>
      <c r="AS70" s="256" t="e">
        <f>61.582*ACOS(SIN(AE68)*SIN(AG68)+COS(AE68)*COS(AG68)*(AE69-AG69))*6076.12</f>
        <v>#VALUE!</v>
      </c>
      <c r="AT70" s="257"/>
      <c r="AU70" s="257"/>
    </row>
    <row r="71" spans="1:47" s="123" customFormat="1" ht="35.1" customHeight="1" thickTop="1" thickBot="1" x14ac:dyDescent="0.3">
      <c r="A71" s="270" t="str">
        <f>IF(Z68=1,"VERIFIED",IF(AA68=1,"CHECKED",IF(V68=1,"RECHECK",IF(X68=1,"VERIFY",IF(Y68=1,"NEED APP","NOT SCHED")))))</f>
        <v>VERIFY</v>
      </c>
      <c r="B71" s="342"/>
      <c r="C71" s="345"/>
      <c r="D71" s="209" t="s">
        <v>193</v>
      </c>
      <c r="E71" s="223" t="s">
        <v>0</v>
      </c>
      <c r="F71" s="228" t="s">
        <v>0</v>
      </c>
      <c r="G71" s="218" t="s">
        <v>0</v>
      </c>
      <c r="H71" s="217" t="s">
        <v>0</v>
      </c>
      <c r="I71" s="228" t="s">
        <v>0</v>
      </c>
      <c r="J71" s="218" t="s">
        <v>0</v>
      </c>
      <c r="K71" s="135" t="str">
        <f>$N$7</f>
        <v xml:space="preserve"> </v>
      </c>
      <c r="L71" s="259" t="str">
        <f>IF(E71=" ","Not in use ",AU68*6076.12)</f>
        <v xml:space="preserve">Not in use </v>
      </c>
      <c r="M71" s="262">
        <v>3.1</v>
      </c>
      <c r="N71" s="272" t="str">
        <f>IF(W68=1,"Need Photo","Has Photo")</f>
        <v>Has Photo</v>
      </c>
      <c r="O71" s="273" t="s">
        <v>262</v>
      </c>
      <c r="P71" s="261" t="str">
        <f>IF(E71=" ","Not in use",(IF(L71&gt;O68,"OFF STA","ON STA")))</f>
        <v>Not in use</v>
      </c>
      <c r="Q71" s="406"/>
      <c r="R71" s="407"/>
      <c r="S71" s="407"/>
      <c r="T71" s="408"/>
      <c r="U71" s="399"/>
      <c r="V71" s="400"/>
      <c r="W71" s="400"/>
      <c r="X71" s="400"/>
      <c r="Y71" s="401"/>
      <c r="Z71" s="352"/>
      <c r="AA71" s="353"/>
      <c r="AB71" s="354"/>
      <c r="AC71" s="122"/>
    </row>
    <row r="72" spans="1:47" s="121" customFormat="1" ht="9" customHeight="1" thickTop="1" thickBot="1" x14ac:dyDescent="0.3">
      <c r="A72" s="282" t="s">
        <v>267</v>
      </c>
      <c r="B72" s="136" t="s">
        <v>12</v>
      </c>
      <c r="C72" s="137"/>
      <c r="D72" s="138" t="s">
        <v>13</v>
      </c>
      <c r="E72" s="220" t="s">
        <v>248</v>
      </c>
      <c r="F72" s="220" t="s">
        <v>249</v>
      </c>
      <c r="G72" s="212" t="s">
        <v>250</v>
      </c>
      <c r="H72" s="138" t="s">
        <v>248</v>
      </c>
      <c r="I72" s="220" t="s">
        <v>249</v>
      </c>
      <c r="J72" s="212" t="s">
        <v>250</v>
      </c>
      <c r="K72" s="139" t="s">
        <v>14</v>
      </c>
      <c r="L72" s="140" t="s">
        <v>15</v>
      </c>
      <c r="M72" s="140" t="s">
        <v>18</v>
      </c>
      <c r="N72" s="141" t="s">
        <v>16</v>
      </c>
      <c r="O72" s="142" t="s">
        <v>20</v>
      </c>
      <c r="P72" s="145" t="s">
        <v>258</v>
      </c>
      <c r="Q72" s="146" t="s">
        <v>254</v>
      </c>
      <c r="R72" s="147"/>
      <c r="S72" s="148" t="s">
        <v>192</v>
      </c>
      <c r="T72" s="149"/>
      <c r="U72" s="150"/>
      <c r="V72" s="151"/>
      <c r="W72" s="152"/>
      <c r="X72" s="153"/>
      <c r="Y72" s="154"/>
      <c r="Z72" s="155" t="s">
        <v>240</v>
      </c>
      <c r="AA72" s="156" t="s">
        <v>241</v>
      </c>
      <c r="AB72" s="157" t="s">
        <v>242</v>
      </c>
      <c r="AC72" s="246"/>
      <c r="AD72" s="247"/>
      <c r="AE72" s="248" t="s">
        <v>269</v>
      </c>
      <c r="AF72" s="247"/>
      <c r="AG72" s="248" t="s">
        <v>270</v>
      </c>
      <c r="AH72" s="248"/>
      <c r="AI72" s="248" t="s">
        <v>271</v>
      </c>
      <c r="AJ72" s="247"/>
      <c r="AK72" s="249" t="s">
        <v>272</v>
      </c>
      <c r="AL72" s="247"/>
      <c r="AM72" s="248"/>
      <c r="AN72" s="247"/>
      <c r="AO72" s="249" t="s">
        <v>273</v>
      </c>
      <c r="AP72" s="247"/>
      <c r="AQ72" s="248"/>
      <c r="AR72" s="247"/>
      <c r="AS72" s="248"/>
      <c r="AT72" s="247"/>
      <c r="AU72" s="247"/>
    </row>
    <row r="73" spans="1:47" s="124" customFormat="1" ht="15.95" customHeight="1" thickBot="1" x14ac:dyDescent="0.3">
      <c r="A73" s="128">
        <v>13476.2</v>
      </c>
      <c r="B73" s="340" t="s">
        <v>304</v>
      </c>
      <c r="C73" s="343" t="s">
        <v>0</v>
      </c>
      <c r="D73" s="208" t="s">
        <v>239</v>
      </c>
      <c r="E73" s="221">
        <v>41</v>
      </c>
      <c r="F73" s="226">
        <v>44</v>
      </c>
      <c r="G73" s="129">
        <v>36.200000000000003</v>
      </c>
      <c r="H73" s="197">
        <v>69</v>
      </c>
      <c r="I73" s="226">
        <v>57</v>
      </c>
      <c r="J73" s="129">
        <v>49.2</v>
      </c>
      <c r="K73" s="330" t="s">
        <v>0</v>
      </c>
      <c r="L73" s="332" t="s">
        <v>0</v>
      </c>
      <c r="M73" s="334">
        <v>7.6</v>
      </c>
      <c r="N73" s="335">
        <f>IF(M73=" "," ",(M73+$L$7-M76))</f>
        <v>4.5</v>
      </c>
      <c r="O73" s="317">
        <v>50</v>
      </c>
      <c r="P73" s="319">
        <v>42580</v>
      </c>
      <c r="Q73" s="143">
        <v>42856</v>
      </c>
      <c r="R73" s="144">
        <v>43040</v>
      </c>
      <c r="S73" s="321" t="s">
        <v>261</v>
      </c>
      <c r="T73" s="322"/>
      <c r="U73" s="158">
        <v>1</v>
      </c>
      <c r="V73" s="159" t="s">
        <v>0</v>
      </c>
      <c r="W73" s="160" t="s">
        <v>0</v>
      </c>
      <c r="X73" s="161" t="s">
        <v>0</v>
      </c>
      <c r="Y73" s="162" t="s">
        <v>0</v>
      </c>
      <c r="Z73" s="163" t="s">
        <v>0</v>
      </c>
      <c r="AA73" s="159" t="s">
        <v>0</v>
      </c>
      <c r="AB73" s="164" t="s">
        <v>0</v>
      </c>
      <c r="AC73" s="250" t="s">
        <v>239</v>
      </c>
      <c r="AD73" s="251" t="s">
        <v>274</v>
      </c>
      <c r="AE73" s="252">
        <f>E73+F73/60+G73/60/60</f>
        <v>41.743388888888887</v>
      </c>
      <c r="AF73" s="251" t="s">
        <v>275</v>
      </c>
      <c r="AG73" s="252" t="e">
        <f>E76+F76/60+G76/60/60</f>
        <v>#VALUE!</v>
      </c>
      <c r="AH73" s="253" t="s">
        <v>276</v>
      </c>
      <c r="AI73" s="252" t="e">
        <f>AG73-AE73</f>
        <v>#VALUE!</v>
      </c>
      <c r="AJ73" s="251" t="s">
        <v>277</v>
      </c>
      <c r="AK73" s="252" t="e">
        <f>AI74*60*COS((AE73+AG73)/2*PI()/180)</f>
        <v>#VALUE!</v>
      </c>
      <c r="AL73" s="251" t="s">
        <v>278</v>
      </c>
      <c r="AM73" s="252" t="e">
        <f>AK73*6076.12</f>
        <v>#VALUE!</v>
      </c>
      <c r="AN73" s="251" t="s">
        <v>279</v>
      </c>
      <c r="AO73" s="252">
        <f>AE73*PI()/180</f>
        <v>0.72855957705152841</v>
      </c>
      <c r="AP73" s="251" t="s">
        <v>280</v>
      </c>
      <c r="AQ73" s="252" t="e">
        <f>AG73 *PI()/180</f>
        <v>#VALUE!</v>
      </c>
      <c r="AR73" s="251" t="s">
        <v>281</v>
      </c>
      <c r="AS73" s="252" t="e">
        <f>1*ATAN2(COS(AO73)*SIN(AQ73)-SIN(AO73)*COS(AQ73)*COS(AQ74-AO74),SIN(AQ74-AO74)*COS(AQ73))</f>
        <v>#VALUE!</v>
      </c>
      <c r="AT73" s="254" t="s">
        <v>282</v>
      </c>
      <c r="AU73" s="255" t="e">
        <f>SQRT(AK74*AK74+AK73*AK73)</f>
        <v>#VALUE!</v>
      </c>
    </row>
    <row r="74" spans="1:47" s="124" customFormat="1" ht="15.95" customHeight="1" thickTop="1" thickBot="1" x14ac:dyDescent="0.3">
      <c r="A74" s="210" t="s">
        <v>0</v>
      </c>
      <c r="B74" s="341"/>
      <c r="C74" s="344"/>
      <c r="D74" s="208" t="s">
        <v>244</v>
      </c>
      <c r="E74" s="221">
        <v>41</v>
      </c>
      <c r="F74" s="226">
        <v>44</v>
      </c>
      <c r="G74" s="129">
        <v>36.200000000000003</v>
      </c>
      <c r="H74" s="197">
        <v>69</v>
      </c>
      <c r="I74" s="226">
        <v>57</v>
      </c>
      <c r="J74" s="129">
        <v>42.9</v>
      </c>
      <c r="K74" s="331"/>
      <c r="L74" s="333"/>
      <c r="M74" s="334"/>
      <c r="N74" s="336"/>
      <c r="O74" s="318"/>
      <c r="P74" s="320"/>
      <c r="Q74" s="323" t="s">
        <v>371</v>
      </c>
      <c r="R74" s="358"/>
      <c r="S74" s="358"/>
      <c r="T74" s="359"/>
      <c r="U74" s="308" t="s">
        <v>332</v>
      </c>
      <c r="V74" s="309"/>
      <c r="W74" s="309"/>
      <c r="X74" s="309"/>
      <c r="Y74" s="310"/>
      <c r="Z74" s="346" t="s">
        <v>345</v>
      </c>
      <c r="AA74" s="347"/>
      <c r="AB74" s="348"/>
      <c r="AC74" s="250" t="s">
        <v>193</v>
      </c>
      <c r="AD74" s="251" t="s">
        <v>283</v>
      </c>
      <c r="AE74" s="252">
        <f>H73+I73/60+J73/60/60</f>
        <v>69.963666666666668</v>
      </c>
      <c r="AF74" s="251" t="s">
        <v>284</v>
      </c>
      <c r="AG74" s="252" t="e">
        <f>H76+I76/60+J76/60/60</f>
        <v>#VALUE!</v>
      </c>
      <c r="AH74" s="253" t="s">
        <v>285</v>
      </c>
      <c r="AI74" s="252" t="e">
        <f>AE74-AG74</f>
        <v>#VALUE!</v>
      </c>
      <c r="AJ74" s="251" t="s">
        <v>286</v>
      </c>
      <c r="AK74" s="252" t="e">
        <f>AI73*60</f>
        <v>#VALUE!</v>
      </c>
      <c r="AL74" s="251" t="s">
        <v>287</v>
      </c>
      <c r="AM74" s="252" t="e">
        <f>AK74*6076.12</f>
        <v>#VALUE!</v>
      </c>
      <c r="AN74" s="251" t="s">
        <v>288</v>
      </c>
      <c r="AO74" s="252">
        <f>AE74*PI()/180</f>
        <v>1.2210963401011394</v>
      </c>
      <c r="AP74" s="251" t="s">
        <v>289</v>
      </c>
      <c r="AQ74" s="252" t="e">
        <f>AG74*PI()/180</f>
        <v>#VALUE!</v>
      </c>
      <c r="AR74" s="251" t="s">
        <v>290</v>
      </c>
      <c r="AS74" s="256" t="e">
        <f>IF(360+AS73/(2*PI())*360&gt;360,AS73/(PI())*360,360+AS73/(2*PI())*360)</f>
        <v>#VALUE!</v>
      </c>
      <c r="AT74" s="257"/>
      <c r="AU74" s="257"/>
    </row>
    <row r="75" spans="1:47" s="124" customFormat="1" ht="15.95" customHeight="1" thickBot="1" x14ac:dyDescent="0.3">
      <c r="A75" s="205">
        <v>13</v>
      </c>
      <c r="B75" s="341"/>
      <c r="C75" s="344"/>
      <c r="D75" s="208" t="s">
        <v>245</v>
      </c>
      <c r="E75" s="366" t="s">
        <v>263</v>
      </c>
      <c r="F75" s="367"/>
      <c r="G75" s="367"/>
      <c r="H75" s="367"/>
      <c r="I75" s="367"/>
      <c r="J75" s="368"/>
      <c r="K75" s="130" t="s">
        <v>17</v>
      </c>
      <c r="L75" s="260" t="s">
        <v>292</v>
      </c>
      <c r="M75" s="131" t="s">
        <v>252</v>
      </c>
      <c r="N75" s="132" t="s">
        <v>4</v>
      </c>
      <c r="O75" s="133" t="s">
        <v>19</v>
      </c>
      <c r="P75" s="134" t="s">
        <v>189</v>
      </c>
      <c r="Q75" s="360"/>
      <c r="R75" s="358"/>
      <c r="S75" s="358"/>
      <c r="T75" s="359"/>
      <c r="U75" s="311"/>
      <c r="V75" s="312"/>
      <c r="W75" s="312"/>
      <c r="X75" s="312"/>
      <c r="Y75" s="313"/>
      <c r="Z75" s="349"/>
      <c r="AA75" s="350"/>
      <c r="AB75" s="351"/>
      <c r="AC75" s="258"/>
      <c r="AD75" s="257"/>
      <c r="AE75" s="257"/>
      <c r="AF75" s="257"/>
      <c r="AG75" s="257"/>
      <c r="AH75" s="257"/>
      <c r="AI75" s="257"/>
      <c r="AJ75" s="257"/>
      <c r="AK75" s="257"/>
      <c r="AL75" s="257"/>
      <c r="AM75" s="257"/>
      <c r="AN75" s="257"/>
      <c r="AO75" s="257"/>
      <c r="AP75" s="257"/>
      <c r="AQ75" s="257"/>
      <c r="AR75" s="251" t="s">
        <v>291</v>
      </c>
      <c r="AS75" s="256" t="e">
        <f>61.582*ACOS(SIN(AE73)*SIN(AG73)+COS(AE73)*COS(AG73)*(AE74-AG74))*6076.12</f>
        <v>#VALUE!</v>
      </c>
      <c r="AT75" s="257"/>
      <c r="AU75" s="257"/>
    </row>
    <row r="76" spans="1:47" s="123" customFormat="1" ht="35.1" customHeight="1" thickTop="1" thickBot="1" x14ac:dyDescent="0.3">
      <c r="A76" s="206" t="str">
        <f>IF(Z73=1,"VERIFIED",IF(AA73=1,"CHECKED",IF(V73=1,"RECHECK",IF(X73=1,"VERIFY",IF(Y73=1,"NEED APP","NOT SCHED")))))</f>
        <v>NOT SCHED</v>
      </c>
      <c r="B76" s="342"/>
      <c r="C76" s="345"/>
      <c r="D76" s="209" t="s">
        <v>193</v>
      </c>
      <c r="E76" s="223" t="s">
        <v>0</v>
      </c>
      <c r="F76" s="228" t="s">
        <v>0</v>
      </c>
      <c r="G76" s="218" t="s">
        <v>0</v>
      </c>
      <c r="H76" s="217" t="s">
        <v>0</v>
      </c>
      <c r="I76" s="228" t="s">
        <v>0</v>
      </c>
      <c r="J76" s="218" t="s">
        <v>0</v>
      </c>
      <c r="K76" s="135" t="str">
        <f>$N$7</f>
        <v xml:space="preserve"> </v>
      </c>
      <c r="L76" s="259" t="str">
        <f>IF(E76=" ","Not in use ",AU73*6076.12)</f>
        <v xml:space="preserve">Not in use </v>
      </c>
      <c r="M76" s="262">
        <v>3.1</v>
      </c>
      <c r="N76" s="272" t="str">
        <f>IF(W73=1,"Need Photo","Has Photo")</f>
        <v>Has Photo</v>
      </c>
      <c r="O76" s="273" t="s">
        <v>262</v>
      </c>
      <c r="P76" s="261" t="str">
        <f>IF(E76=" ","Not in use",(IF(L76&gt;O73,"OFF STA","ON STA")))</f>
        <v>Not in use</v>
      </c>
      <c r="Q76" s="361"/>
      <c r="R76" s="362"/>
      <c r="S76" s="362"/>
      <c r="T76" s="363"/>
      <c r="U76" s="314"/>
      <c r="V76" s="315"/>
      <c r="W76" s="315"/>
      <c r="X76" s="315"/>
      <c r="Y76" s="316"/>
      <c r="Z76" s="352"/>
      <c r="AA76" s="353"/>
      <c r="AB76" s="354"/>
      <c r="AC76" s="122"/>
    </row>
    <row r="77" spans="1:47" s="121" customFormat="1" ht="9" customHeight="1" thickTop="1" thickBot="1" x14ac:dyDescent="0.3">
      <c r="A77" s="282" t="s">
        <v>267</v>
      </c>
      <c r="B77" s="136" t="s">
        <v>12</v>
      </c>
      <c r="C77" s="137"/>
      <c r="D77" s="138" t="s">
        <v>13</v>
      </c>
      <c r="E77" s="220" t="s">
        <v>248</v>
      </c>
      <c r="F77" s="220" t="s">
        <v>249</v>
      </c>
      <c r="G77" s="212" t="s">
        <v>250</v>
      </c>
      <c r="H77" s="138" t="s">
        <v>248</v>
      </c>
      <c r="I77" s="220" t="s">
        <v>249</v>
      </c>
      <c r="J77" s="212" t="s">
        <v>250</v>
      </c>
      <c r="K77" s="139" t="s">
        <v>14</v>
      </c>
      <c r="L77" s="140" t="s">
        <v>15</v>
      </c>
      <c r="M77" s="140" t="s">
        <v>18</v>
      </c>
      <c r="N77" s="141" t="s">
        <v>16</v>
      </c>
      <c r="O77" s="142" t="s">
        <v>20</v>
      </c>
      <c r="P77" s="145" t="s">
        <v>258</v>
      </c>
      <c r="Q77" s="146" t="s">
        <v>254</v>
      </c>
      <c r="R77" s="147"/>
      <c r="S77" s="148" t="s">
        <v>192</v>
      </c>
      <c r="T77" s="149"/>
      <c r="U77" s="150"/>
      <c r="V77" s="151"/>
      <c r="W77" s="152"/>
      <c r="X77" s="153"/>
      <c r="Y77" s="154"/>
      <c r="Z77" s="201" t="s">
        <v>240</v>
      </c>
      <c r="AA77" s="202" t="s">
        <v>241</v>
      </c>
      <c r="AB77" s="203" t="s">
        <v>242</v>
      </c>
      <c r="AC77" s="246"/>
      <c r="AD77" s="247"/>
      <c r="AE77" s="248" t="s">
        <v>269</v>
      </c>
      <c r="AF77" s="247"/>
      <c r="AG77" s="248" t="s">
        <v>270</v>
      </c>
      <c r="AH77" s="248"/>
      <c r="AI77" s="248" t="s">
        <v>271</v>
      </c>
      <c r="AJ77" s="247"/>
      <c r="AK77" s="249" t="s">
        <v>272</v>
      </c>
      <c r="AL77" s="247"/>
      <c r="AM77" s="248"/>
      <c r="AN77" s="247"/>
      <c r="AO77" s="249" t="s">
        <v>273</v>
      </c>
      <c r="AP77" s="247"/>
      <c r="AQ77" s="248"/>
      <c r="AR77" s="247"/>
      <c r="AS77" s="248"/>
      <c r="AT77" s="247"/>
      <c r="AU77" s="247"/>
    </row>
    <row r="78" spans="1:47" s="124" customFormat="1" ht="15.95" customHeight="1" thickBot="1" x14ac:dyDescent="0.3">
      <c r="A78" s="128">
        <v>13476.21</v>
      </c>
      <c r="B78" s="340" t="s">
        <v>305</v>
      </c>
      <c r="C78" s="343" t="s">
        <v>0</v>
      </c>
      <c r="D78" s="208" t="s">
        <v>239</v>
      </c>
      <c r="E78" s="221">
        <v>41</v>
      </c>
      <c r="F78" s="226">
        <v>44</v>
      </c>
      <c r="G78" s="129">
        <v>42.9</v>
      </c>
      <c r="H78" s="197">
        <v>69</v>
      </c>
      <c r="I78" s="226">
        <v>57</v>
      </c>
      <c r="J78" s="129">
        <v>54.7</v>
      </c>
      <c r="K78" s="330" t="s">
        <v>0</v>
      </c>
      <c r="L78" s="332" t="s">
        <v>0</v>
      </c>
      <c r="M78" s="334">
        <v>7.6</v>
      </c>
      <c r="N78" s="335">
        <f>IF(M78=" "," ",(M78+$L$7-M81))</f>
        <v>4.5</v>
      </c>
      <c r="O78" s="317">
        <v>50</v>
      </c>
      <c r="P78" s="319">
        <v>42893</v>
      </c>
      <c r="Q78" s="143">
        <v>42856</v>
      </c>
      <c r="R78" s="144">
        <v>43040</v>
      </c>
      <c r="S78" s="321" t="s">
        <v>261</v>
      </c>
      <c r="T78" s="322"/>
      <c r="U78" s="158">
        <v>1</v>
      </c>
      <c r="V78" s="159" t="s">
        <v>0</v>
      </c>
      <c r="W78" s="160" t="s">
        <v>0</v>
      </c>
      <c r="X78" s="161" t="s">
        <v>0</v>
      </c>
      <c r="Y78" s="162" t="s">
        <v>0</v>
      </c>
      <c r="Z78" s="199" t="s">
        <v>0</v>
      </c>
      <c r="AA78" s="198" t="s">
        <v>0</v>
      </c>
      <c r="AB78" s="200" t="s">
        <v>0</v>
      </c>
      <c r="AC78" s="250" t="s">
        <v>239</v>
      </c>
      <c r="AD78" s="251" t="s">
        <v>274</v>
      </c>
      <c r="AE78" s="252">
        <f>E78+F78/60+G78/60/60</f>
        <v>41.745249999999999</v>
      </c>
      <c r="AF78" s="251" t="s">
        <v>275</v>
      </c>
      <c r="AG78" s="252" t="e">
        <f>E81+F81/60+G81/60/60</f>
        <v>#VALUE!</v>
      </c>
      <c r="AH78" s="253" t="s">
        <v>276</v>
      </c>
      <c r="AI78" s="252" t="e">
        <f>AG78-AE78</f>
        <v>#VALUE!</v>
      </c>
      <c r="AJ78" s="251" t="s">
        <v>277</v>
      </c>
      <c r="AK78" s="252" t="e">
        <f>AI79*60*COS((AE78+AG78)/2*PI()/180)</f>
        <v>#VALUE!</v>
      </c>
      <c r="AL78" s="251" t="s">
        <v>278</v>
      </c>
      <c r="AM78" s="252" t="e">
        <f>AK78*6076.12</f>
        <v>#VALUE!</v>
      </c>
      <c r="AN78" s="251" t="s">
        <v>279</v>
      </c>
      <c r="AO78" s="252">
        <f>AE78*PI()/180</f>
        <v>0.72859205956816275</v>
      </c>
      <c r="AP78" s="251" t="s">
        <v>280</v>
      </c>
      <c r="AQ78" s="252" t="e">
        <f>AG78 *PI()/180</f>
        <v>#VALUE!</v>
      </c>
      <c r="AR78" s="251" t="s">
        <v>281</v>
      </c>
      <c r="AS78" s="252" t="e">
        <f>1*ATAN2(COS(AO78)*SIN(AQ78)-SIN(AO78)*COS(AQ78)*COS(AQ79-AO79),SIN(AQ79-AO79)*COS(AQ78))</f>
        <v>#VALUE!</v>
      </c>
      <c r="AT78" s="254" t="s">
        <v>282</v>
      </c>
      <c r="AU78" s="255" t="e">
        <f>SQRT(AK79*AK79+AK78*AK78)</f>
        <v>#VALUE!</v>
      </c>
    </row>
    <row r="79" spans="1:47" s="124" customFormat="1" ht="15.95" customHeight="1" thickTop="1" thickBot="1" x14ac:dyDescent="0.3">
      <c r="A79" s="210" t="s">
        <v>0</v>
      </c>
      <c r="B79" s="341"/>
      <c r="C79" s="344"/>
      <c r="D79" s="208" t="s">
        <v>244</v>
      </c>
      <c r="E79" s="222">
        <f t="shared" ref="E79:J79" si="13">E78</f>
        <v>41</v>
      </c>
      <c r="F79" s="227">
        <f t="shared" si="13"/>
        <v>44</v>
      </c>
      <c r="G79" s="215">
        <f t="shared" si="13"/>
        <v>42.9</v>
      </c>
      <c r="H79" s="166">
        <f t="shared" si="13"/>
        <v>69</v>
      </c>
      <c r="I79" s="227">
        <f t="shared" si="13"/>
        <v>57</v>
      </c>
      <c r="J79" s="216">
        <f t="shared" si="13"/>
        <v>54.7</v>
      </c>
      <c r="K79" s="331"/>
      <c r="L79" s="333"/>
      <c r="M79" s="334"/>
      <c r="N79" s="336"/>
      <c r="O79" s="318"/>
      <c r="P79" s="320"/>
      <c r="Q79" s="323" t="s">
        <v>306</v>
      </c>
      <c r="R79" s="324"/>
      <c r="S79" s="324"/>
      <c r="T79" s="325"/>
      <c r="U79" s="308" t="s">
        <v>332</v>
      </c>
      <c r="V79" s="309"/>
      <c r="W79" s="309"/>
      <c r="X79" s="309"/>
      <c r="Y79" s="310"/>
      <c r="Z79" s="346" t="s">
        <v>345</v>
      </c>
      <c r="AA79" s="347"/>
      <c r="AB79" s="348"/>
      <c r="AC79" s="250" t="s">
        <v>193</v>
      </c>
      <c r="AD79" s="251" t="s">
        <v>283</v>
      </c>
      <c r="AE79" s="252">
        <f>H78+I78/60+J78/60/60</f>
        <v>69.96519444444445</v>
      </c>
      <c r="AF79" s="251" t="s">
        <v>284</v>
      </c>
      <c r="AG79" s="252" t="e">
        <f>H81+I81/60+J81/60/60</f>
        <v>#VALUE!</v>
      </c>
      <c r="AH79" s="253" t="s">
        <v>285</v>
      </c>
      <c r="AI79" s="252" t="e">
        <f>AE79-AG79</f>
        <v>#VALUE!</v>
      </c>
      <c r="AJ79" s="251" t="s">
        <v>286</v>
      </c>
      <c r="AK79" s="252" t="e">
        <f>AI78*60</f>
        <v>#VALUE!</v>
      </c>
      <c r="AL79" s="251" t="s">
        <v>287</v>
      </c>
      <c r="AM79" s="252" t="e">
        <f>AK79*6076.12</f>
        <v>#VALUE!</v>
      </c>
      <c r="AN79" s="251" t="s">
        <v>288</v>
      </c>
      <c r="AO79" s="252">
        <f>AE79*PI()/180</f>
        <v>1.2211230048536004</v>
      </c>
      <c r="AP79" s="251" t="s">
        <v>289</v>
      </c>
      <c r="AQ79" s="252" t="e">
        <f>AG79*PI()/180</f>
        <v>#VALUE!</v>
      </c>
      <c r="AR79" s="251" t="s">
        <v>290</v>
      </c>
      <c r="AS79" s="256" t="e">
        <f>IF(360+AS78/(2*PI())*360&gt;360,AS78/(PI())*360,360+AS78/(2*PI())*360)</f>
        <v>#VALUE!</v>
      </c>
      <c r="AT79" s="257"/>
      <c r="AU79" s="257"/>
    </row>
    <row r="80" spans="1:47" s="124" customFormat="1" ht="15.95" customHeight="1" thickBot="1" x14ac:dyDescent="0.3">
      <c r="A80" s="205">
        <v>14</v>
      </c>
      <c r="B80" s="341"/>
      <c r="C80" s="344"/>
      <c r="D80" s="208" t="s">
        <v>245</v>
      </c>
      <c r="E80" s="366" t="s">
        <v>263</v>
      </c>
      <c r="F80" s="367"/>
      <c r="G80" s="367"/>
      <c r="H80" s="367"/>
      <c r="I80" s="367"/>
      <c r="J80" s="368"/>
      <c r="K80" s="130" t="s">
        <v>17</v>
      </c>
      <c r="L80" s="260" t="s">
        <v>292</v>
      </c>
      <c r="M80" s="131" t="s">
        <v>252</v>
      </c>
      <c r="N80" s="132" t="s">
        <v>4</v>
      </c>
      <c r="O80" s="133" t="s">
        <v>19</v>
      </c>
      <c r="P80" s="134" t="s">
        <v>189</v>
      </c>
      <c r="Q80" s="326"/>
      <c r="R80" s="324"/>
      <c r="S80" s="324"/>
      <c r="T80" s="325"/>
      <c r="U80" s="311"/>
      <c r="V80" s="312"/>
      <c r="W80" s="312"/>
      <c r="X80" s="312"/>
      <c r="Y80" s="313"/>
      <c r="Z80" s="349"/>
      <c r="AA80" s="350"/>
      <c r="AB80" s="351"/>
      <c r="AC80" s="258"/>
      <c r="AD80" s="257"/>
      <c r="AE80" s="257"/>
      <c r="AF80" s="257"/>
      <c r="AG80" s="257"/>
      <c r="AH80" s="257"/>
      <c r="AI80" s="257"/>
      <c r="AJ80" s="257"/>
      <c r="AK80" s="257"/>
      <c r="AL80" s="257"/>
      <c r="AM80" s="257"/>
      <c r="AN80" s="257"/>
      <c r="AO80" s="257"/>
      <c r="AP80" s="257"/>
      <c r="AQ80" s="257"/>
      <c r="AR80" s="251" t="s">
        <v>291</v>
      </c>
      <c r="AS80" s="256" t="e">
        <f>61.582*ACOS(SIN(AE78)*SIN(AG78)+COS(AE78)*COS(AG78)*(AE79-AG79))*6076.12</f>
        <v>#VALUE!</v>
      </c>
      <c r="AT80" s="257"/>
      <c r="AU80" s="257"/>
    </row>
    <row r="81" spans="1:47" s="123" customFormat="1" ht="35.1" customHeight="1" thickTop="1" thickBot="1" x14ac:dyDescent="0.3">
      <c r="A81" s="206" t="str">
        <f>IF(Z78=1,"VERIFIED",IF(AA78=1,"CHECKED",IF(V78=1,"RECHECK",IF(X78=1,"VERIFY",IF(Y78=1,"NEED APP","NOT SCHED")))))</f>
        <v>NOT SCHED</v>
      </c>
      <c r="B81" s="342"/>
      <c r="C81" s="345"/>
      <c r="D81" s="209" t="s">
        <v>193</v>
      </c>
      <c r="E81" s="223" t="s">
        <v>0</v>
      </c>
      <c r="F81" s="228" t="s">
        <v>0</v>
      </c>
      <c r="G81" s="218" t="s">
        <v>0</v>
      </c>
      <c r="H81" s="217" t="s">
        <v>0</v>
      </c>
      <c r="I81" s="228" t="s">
        <v>0</v>
      </c>
      <c r="J81" s="218" t="s">
        <v>0</v>
      </c>
      <c r="K81" s="135" t="str">
        <f>$N$7</f>
        <v xml:space="preserve"> </v>
      </c>
      <c r="L81" s="259" t="str">
        <f>IF(E81=" ","Not in use ",AU78*6076.12)</f>
        <v xml:space="preserve">Not in use </v>
      </c>
      <c r="M81" s="262">
        <v>3.1</v>
      </c>
      <c r="N81" s="272" t="str">
        <f>IF(W78=1,"Need Photo","Has Photo")</f>
        <v>Has Photo</v>
      </c>
      <c r="O81" s="273" t="s">
        <v>262</v>
      </c>
      <c r="P81" s="261" t="str">
        <f>IF(E81=" ","Not in use",(IF(L81&gt;O78,"OFF STA","ON STA")))</f>
        <v>Not in use</v>
      </c>
      <c r="Q81" s="327"/>
      <c r="R81" s="328"/>
      <c r="S81" s="328"/>
      <c r="T81" s="329"/>
      <c r="U81" s="314"/>
      <c r="V81" s="315"/>
      <c r="W81" s="315"/>
      <c r="X81" s="315"/>
      <c r="Y81" s="316"/>
      <c r="Z81" s="352"/>
      <c r="AA81" s="353"/>
      <c r="AB81" s="354"/>
      <c r="AC81" s="122"/>
    </row>
    <row r="82" spans="1:47" s="121" customFormat="1" ht="9" customHeight="1" thickTop="1" thickBot="1" x14ac:dyDescent="0.3">
      <c r="A82" s="282" t="s">
        <v>267</v>
      </c>
      <c r="B82" s="136" t="s">
        <v>12</v>
      </c>
      <c r="C82" s="137"/>
      <c r="D82" s="138" t="s">
        <v>13</v>
      </c>
      <c r="E82" s="220" t="s">
        <v>248</v>
      </c>
      <c r="F82" s="220" t="s">
        <v>249</v>
      </c>
      <c r="G82" s="212" t="s">
        <v>250</v>
      </c>
      <c r="H82" s="138" t="s">
        <v>248</v>
      </c>
      <c r="I82" s="220" t="s">
        <v>249</v>
      </c>
      <c r="J82" s="212" t="s">
        <v>250</v>
      </c>
      <c r="K82" s="139" t="s">
        <v>14</v>
      </c>
      <c r="L82" s="140" t="s">
        <v>15</v>
      </c>
      <c r="M82" s="140" t="s">
        <v>18</v>
      </c>
      <c r="N82" s="141" t="s">
        <v>16</v>
      </c>
      <c r="O82" s="142" t="s">
        <v>20</v>
      </c>
      <c r="P82" s="145" t="s">
        <v>258</v>
      </c>
      <c r="Q82" s="146" t="s">
        <v>254</v>
      </c>
      <c r="R82" s="147"/>
      <c r="S82" s="148" t="s">
        <v>192</v>
      </c>
      <c r="T82" s="149"/>
      <c r="U82" s="150"/>
      <c r="V82" s="151"/>
      <c r="W82" s="152"/>
      <c r="X82" s="153"/>
      <c r="Y82" s="154"/>
      <c r="Z82" s="201" t="s">
        <v>240</v>
      </c>
      <c r="AA82" s="202" t="s">
        <v>241</v>
      </c>
      <c r="AB82" s="203" t="s">
        <v>242</v>
      </c>
      <c r="AC82" s="246"/>
      <c r="AD82" s="247"/>
      <c r="AE82" s="248" t="s">
        <v>269</v>
      </c>
      <c r="AF82" s="247"/>
      <c r="AG82" s="248" t="s">
        <v>270</v>
      </c>
      <c r="AH82" s="248"/>
      <c r="AI82" s="248" t="s">
        <v>271</v>
      </c>
      <c r="AJ82" s="247"/>
      <c r="AK82" s="249" t="s">
        <v>272</v>
      </c>
      <c r="AL82" s="247"/>
      <c r="AM82" s="248"/>
      <c r="AN82" s="247"/>
      <c r="AO82" s="249" t="s">
        <v>273</v>
      </c>
      <c r="AP82" s="247"/>
      <c r="AQ82" s="248"/>
      <c r="AR82" s="247"/>
      <c r="AS82" s="248"/>
      <c r="AT82" s="247"/>
      <c r="AU82" s="247"/>
    </row>
    <row r="83" spans="1:47" s="124" customFormat="1" ht="15.95" customHeight="1" thickBot="1" x14ac:dyDescent="0.3">
      <c r="A83" s="128">
        <v>13476.22</v>
      </c>
      <c r="B83" s="340" t="s">
        <v>307</v>
      </c>
      <c r="C83" s="343" t="s">
        <v>0</v>
      </c>
      <c r="D83" s="208" t="s">
        <v>239</v>
      </c>
      <c r="E83" s="221">
        <v>41</v>
      </c>
      <c r="F83" s="226">
        <v>44</v>
      </c>
      <c r="G83" s="129">
        <v>52.3</v>
      </c>
      <c r="H83" s="197">
        <v>69</v>
      </c>
      <c r="I83" s="226">
        <v>58</v>
      </c>
      <c r="J83" s="129">
        <v>3.8</v>
      </c>
      <c r="K83" s="330" t="s">
        <v>0</v>
      </c>
      <c r="L83" s="332" t="s">
        <v>0</v>
      </c>
      <c r="M83" s="334">
        <v>13.4</v>
      </c>
      <c r="N83" s="335">
        <f>IF(M83=" "," ",(M83+$L$7-M86))</f>
        <v>10.290000000000001</v>
      </c>
      <c r="O83" s="317">
        <v>50</v>
      </c>
      <c r="P83" s="319">
        <v>42580</v>
      </c>
      <c r="Q83" s="143">
        <v>42856</v>
      </c>
      <c r="R83" s="144">
        <v>43040</v>
      </c>
      <c r="S83" s="321" t="s">
        <v>261</v>
      </c>
      <c r="T83" s="322"/>
      <c r="U83" s="158">
        <v>1</v>
      </c>
      <c r="V83" s="159" t="s">
        <v>0</v>
      </c>
      <c r="W83" s="160" t="s">
        <v>0</v>
      </c>
      <c r="X83" s="161" t="s">
        <v>0</v>
      </c>
      <c r="Y83" s="162" t="s">
        <v>0</v>
      </c>
      <c r="Z83" s="199" t="s">
        <v>0</v>
      </c>
      <c r="AA83" s="198" t="s">
        <v>0</v>
      </c>
      <c r="AB83" s="200" t="s">
        <v>0</v>
      </c>
      <c r="AC83" s="250" t="s">
        <v>239</v>
      </c>
      <c r="AD83" s="251" t="s">
        <v>274</v>
      </c>
      <c r="AE83" s="252">
        <f>E83+F83/60+G83/60/60</f>
        <v>41.747861111111114</v>
      </c>
      <c r="AF83" s="251" t="s">
        <v>275</v>
      </c>
      <c r="AG83" s="252" t="e">
        <f>E86+F86/60+G86/60/60</f>
        <v>#VALUE!</v>
      </c>
      <c r="AH83" s="253" t="s">
        <v>276</v>
      </c>
      <c r="AI83" s="252" t="e">
        <f>AG83-AE83</f>
        <v>#VALUE!</v>
      </c>
      <c r="AJ83" s="251" t="s">
        <v>277</v>
      </c>
      <c r="AK83" s="252" t="e">
        <f>AI84*60*COS((AE83+AG83)/2*PI()/180)</f>
        <v>#VALUE!</v>
      </c>
      <c r="AL83" s="251" t="s">
        <v>278</v>
      </c>
      <c r="AM83" s="252" t="e">
        <f>AK83*6076.12</f>
        <v>#VALUE!</v>
      </c>
      <c r="AN83" s="251" t="s">
        <v>279</v>
      </c>
      <c r="AO83" s="252">
        <f>AE83*PI()/180</f>
        <v>0.72863763205418719</v>
      </c>
      <c r="AP83" s="251" t="s">
        <v>280</v>
      </c>
      <c r="AQ83" s="252" t="e">
        <f>AG83 *PI()/180</f>
        <v>#VALUE!</v>
      </c>
      <c r="AR83" s="251" t="s">
        <v>281</v>
      </c>
      <c r="AS83" s="252" t="e">
        <f>1*ATAN2(COS(AO83)*SIN(AQ83)-SIN(AO83)*COS(AQ83)*COS(AQ84-AO84),SIN(AQ84-AO84)*COS(AQ83))</f>
        <v>#VALUE!</v>
      </c>
      <c r="AT83" s="254" t="s">
        <v>282</v>
      </c>
      <c r="AU83" s="255" t="e">
        <f>SQRT(AK84*AK84+AK83*AK83)</f>
        <v>#VALUE!</v>
      </c>
    </row>
    <row r="84" spans="1:47" s="124" customFormat="1" ht="15.95" customHeight="1" thickTop="1" thickBot="1" x14ac:dyDescent="0.3">
      <c r="A84" s="210" t="s">
        <v>0</v>
      </c>
      <c r="B84" s="341"/>
      <c r="C84" s="344"/>
      <c r="D84" s="208" t="s">
        <v>244</v>
      </c>
      <c r="E84" s="222">
        <f t="shared" ref="E84:J84" si="14">E83</f>
        <v>41</v>
      </c>
      <c r="F84" s="227">
        <f t="shared" si="14"/>
        <v>44</v>
      </c>
      <c r="G84" s="215">
        <f t="shared" si="14"/>
        <v>52.3</v>
      </c>
      <c r="H84" s="166">
        <f t="shared" si="14"/>
        <v>69</v>
      </c>
      <c r="I84" s="227">
        <f t="shared" si="14"/>
        <v>58</v>
      </c>
      <c r="J84" s="216">
        <f t="shared" si="14"/>
        <v>3.8</v>
      </c>
      <c r="K84" s="331"/>
      <c r="L84" s="333"/>
      <c r="M84" s="334"/>
      <c r="N84" s="336"/>
      <c r="O84" s="318"/>
      <c r="P84" s="320"/>
      <c r="Q84" s="323" t="s">
        <v>335</v>
      </c>
      <c r="R84" s="324"/>
      <c r="S84" s="324"/>
      <c r="T84" s="325"/>
      <c r="U84" s="308" t="s">
        <v>332</v>
      </c>
      <c r="V84" s="309"/>
      <c r="W84" s="309"/>
      <c r="X84" s="309"/>
      <c r="Y84" s="310"/>
      <c r="Z84" s="346" t="s">
        <v>345</v>
      </c>
      <c r="AA84" s="347"/>
      <c r="AB84" s="348"/>
      <c r="AC84" s="250" t="s">
        <v>193</v>
      </c>
      <c r="AD84" s="251" t="s">
        <v>283</v>
      </c>
      <c r="AE84" s="252">
        <f>H83+I83/60+J83/60/60</f>
        <v>69.967722222222221</v>
      </c>
      <c r="AF84" s="251" t="s">
        <v>284</v>
      </c>
      <c r="AG84" s="252" t="e">
        <f>H86+I86/60+J86/60/60</f>
        <v>#VALUE!</v>
      </c>
      <c r="AH84" s="253" t="s">
        <v>285</v>
      </c>
      <c r="AI84" s="252" t="e">
        <f>AE84-AG84</f>
        <v>#VALUE!</v>
      </c>
      <c r="AJ84" s="251" t="s">
        <v>286</v>
      </c>
      <c r="AK84" s="252" t="e">
        <f>AI83*60</f>
        <v>#VALUE!</v>
      </c>
      <c r="AL84" s="251" t="s">
        <v>287</v>
      </c>
      <c r="AM84" s="252" t="e">
        <f>AK84*6076.12</f>
        <v>#VALUE!</v>
      </c>
      <c r="AN84" s="251" t="s">
        <v>288</v>
      </c>
      <c r="AO84" s="252">
        <f>AE84*PI()/180</f>
        <v>1.2211671228985814</v>
      </c>
      <c r="AP84" s="251" t="s">
        <v>289</v>
      </c>
      <c r="AQ84" s="252" t="e">
        <f>AG84*PI()/180</f>
        <v>#VALUE!</v>
      </c>
      <c r="AR84" s="251" t="s">
        <v>290</v>
      </c>
      <c r="AS84" s="256" t="e">
        <f>IF(360+AS83/(2*PI())*360&gt;360,AS83/(PI())*360,360+AS83/(2*PI())*360)</f>
        <v>#VALUE!</v>
      </c>
      <c r="AT84" s="257"/>
      <c r="AU84" s="257"/>
    </row>
    <row r="85" spans="1:47" s="124" customFormat="1" ht="15.95" customHeight="1" thickBot="1" x14ac:dyDescent="0.3">
      <c r="A85" s="205">
        <v>15</v>
      </c>
      <c r="B85" s="341"/>
      <c r="C85" s="344"/>
      <c r="D85" s="208" t="s">
        <v>245</v>
      </c>
      <c r="E85" s="366" t="s">
        <v>263</v>
      </c>
      <c r="F85" s="367"/>
      <c r="G85" s="367"/>
      <c r="H85" s="367"/>
      <c r="I85" s="367"/>
      <c r="J85" s="368"/>
      <c r="K85" s="130" t="s">
        <v>17</v>
      </c>
      <c r="L85" s="260" t="s">
        <v>292</v>
      </c>
      <c r="M85" s="131" t="s">
        <v>252</v>
      </c>
      <c r="N85" s="132" t="s">
        <v>4</v>
      </c>
      <c r="O85" s="133" t="s">
        <v>19</v>
      </c>
      <c r="P85" s="134" t="s">
        <v>189</v>
      </c>
      <c r="Q85" s="326"/>
      <c r="R85" s="324"/>
      <c r="S85" s="324"/>
      <c r="T85" s="325"/>
      <c r="U85" s="311"/>
      <c r="V85" s="312"/>
      <c r="W85" s="312"/>
      <c r="X85" s="312"/>
      <c r="Y85" s="313"/>
      <c r="Z85" s="349"/>
      <c r="AA85" s="350"/>
      <c r="AB85" s="351"/>
      <c r="AC85" s="258"/>
      <c r="AD85" s="257"/>
      <c r="AE85" s="257"/>
      <c r="AF85" s="257"/>
      <c r="AG85" s="257"/>
      <c r="AH85" s="257"/>
      <c r="AI85" s="257"/>
      <c r="AJ85" s="257"/>
      <c r="AK85" s="257"/>
      <c r="AL85" s="257"/>
      <c r="AM85" s="257"/>
      <c r="AN85" s="257"/>
      <c r="AO85" s="257"/>
      <c r="AP85" s="257"/>
      <c r="AQ85" s="257"/>
      <c r="AR85" s="251" t="s">
        <v>291</v>
      </c>
      <c r="AS85" s="256" t="e">
        <f>61.582*ACOS(SIN(AE83)*SIN(AG83)+COS(AE83)*COS(AG83)*(AE84-AG84))*6076.12</f>
        <v>#VALUE!</v>
      </c>
      <c r="AT85" s="257"/>
      <c r="AU85" s="257"/>
    </row>
    <row r="86" spans="1:47" s="123" customFormat="1" ht="35.1" customHeight="1" thickTop="1" thickBot="1" x14ac:dyDescent="0.3">
      <c r="A86" s="206" t="str">
        <f>IF(Z83=1,"VERIFIED",IF(AA83=1,"CHECKED",IF(V83=1,"RECHECK",IF(X83=1,"VERIFY",IF(Y83=1,"NEED APP","NOT SCHED")))))</f>
        <v>NOT SCHED</v>
      </c>
      <c r="B86" s="342"/>
      <c r="C86" s="345"/>
      <c r="D86" s="209" t="s">
        <v>193</v>
      </c>
      <c r="E86" s="223" t="s">
        <v>0</v>
      </c>
      <c r="F86" s="228" t="s">
        <v>0</v>
      </c>
      <c r="G86" s="218" t="s">
        <v>0</v>
      </c>
      <c r="H86" s="217" t="s">
        <v>0</v>
      </c>
      <c r="I86" s="228" t="s">
        <v>0</v>
      </c>
      <c r="J86" s="218" t="s">
        <v>0</v>
      </c>
      <c r="K86" s="135" t="str">
        <f>$N$7</f>
        <v xml:space="preserve"> </v>
      </c>
      <c r="L86" s="259" t="str">
        <f>IF(E86=" ","Not in use ",AU83*6076.12)</f>
        <v xml:space="preserve">Not in use </v>
      </c>
      <c r="M86" s="262">
        <v>3.11</v>
      </c>
      <c r="N86" s="272" t="str">
        <f>IF(W83=1,"Need Photo","Has Photo")</f>
        <v>Has Photo</v>
      </c>
      <c r="O86" s="273" t="s">
        <v>262</v>
      </c>
      <c r="P86" s="261" t="str">
        <f>IF(E86=" ","Not in use",(IF(L86&gt;O83,"OFF STA","ON STA")))</f>
        <v>Not in use</v>
      </c>
      <c r="Q86" s="327"/>
      <c r="R86" s="328"/>
      <c r="S86" s="328"/>
      <c r="T86" s="329"/>
      <c r="U86" s="314"/>
      <c r="V86" s="315"/>
      <c r="W86" s="315"/>
      <c r="X86" s="315"/>
      <c r="Y86" s="316"/>
      <c r="Z86" s="352"/>
      <c r="AA86" s="353"/>
      <c r="AB86" s="354"/>
      <c r="AC86" s="122"/>
    </row>
    <row r="87" spans="1:47" s="123" customFormat="1" ht="78" customHeight="1" thickTop="1" thickBot="1" x14ac:dyDescent="0.3">
      <c r="A87" s="240" t="s">
        <v>266</v>
      </c>
      <c r="B87" s="179"/>
      <c r="C87" s="180"/>
      <c r="D87" s="181"/>
      <c r="E87" s="224"/>
      <c r="F87" s="224"/>
      <c r="G87" s="183"/>
      <c r="H87" s="182"/>
      <c r="I87" s="224"/>
      <c r="J87" s="183"/>
      <c r="K87" s="184"/>
      <c r="L87" s="185"/>
      <c r="M87" s="186"/>
      <c r="N87" s="187"/>
      <c r="O87" s="188"/>
      <c r="P87" s="185"/>
      <c r="Q87" s="189"/>
      <c r="R87" s="189"/>
      <c r="S87" s="189"/>
      <c r="T87" s="190"/>
      <c r="U87" s="286"/>
      <c r="V87" s="287"/>
      <c r="W87" s="287"/>
      <c r="X87" s="287"/>
      <c r="Y87" s="288"/>
      <c r="Z87" s="283"/>
      <c r="AA87" s="284"/>
      <c r="AB87" s="285"/>
      <c r="AC87" s="122"/>
    </row>
    <row r="88" spans="1:47" s="7" customFormat="1" ht="16.5" customHeight="1" thickTop="1" thickBot="1" x14ac:dyDescent="0.3">
      <c r="A88" s="296" t="s">
        <v>260</v>
      </c>
      <c r="B88" s="298" t="s">
        <v>308</v>
      </c>
      <c r="C88" s="299"/>
      <c r="D88" s="300"/>
      <c r="E88" s="278" t="s">
        <v>251</v>
      </c>
      <c r="F88" s="279"/>
      <c r="G88" s="301"/>
      <c r="H88" s="302" t="s">
        <v>253</v>
      </c>
      <c r="I88" s="279"/>
      <c r="J88" s="301"/>
      <c r="K88" s="303" t="s">
        <v>0</v>
      </c>
      <c r="L88" s="304" t="s">
        <v>0</v>
      </c>
      <c r="M88" s="305" t="s">
        <v>0</v>
      </c>
      <c r="N88" s="306" t="s">
        <v>0</v>
      </c>
      <c r="O88" s="307"/>
      <c r="P88" s="355" t="str">
        <f>$P$2</f>
        <v xml:space="preserve">D11 - AN-3 - Little Pleasant Bay Run </v>
      </c>
      <c r="Q88" s="355"/>
      <c r="R88" s="355"/>
      <c r="S88" s="355"/>
      <c r="T88" s="355"/>
      <c r="U88" s="291"/>
      <c r="V88" s="292"/>
      <c r="W88" s="293"/>
      <c r="X88" s="294"/>
      <c r="Y88" s="292"/>
      <c r="Z88" s="294"/>
      <c r="AA88" s="292"/>
      <c r="AB88" s="295"/>
      <c r="AC88" s="8"/>
    </row>
    <row r="89" spans="1:47" s="121" customFormat="1" ht="9" customHeight="1" thickTop="1" thickBot="1" x14ac:dyDescent="0.3">
      <c r="A89" s="282" t="s">
        <v>267</v>
      </c>
      <c r="B89" s="136" t="s">
        <v>12</v>
      </c>
      <c r="C89" s="137"/>
      <c r="D89" s="138" t="s">
        <v>13</v>
      </c>
      <c r="E89" s="220" t="s">
        <v>248</v>
      </c>
      <c r="F89" s="220" t="s">
        <v>249</v>
      </c>
      <c r="G89" s="212" t="s">
        <v>250</v>
      </c>
      <c r="H89" s="138" t="s">
        <v>248</v>
      </c>
      <c r="I89" s="220" t="s">
        <v>249</v>
      </c>
      <c r="J89" s="212" t="s">
        <v>250</v>
      </c>
      <c r="K89" s="139" t="s">
        <v>14</v>
      </c>
      <c r="L89" s="140" t="s">
        <v>15</v>
      </c>
      <c r="M89" s="140" t="s">
        <v>18</v>
      </c>
      <c r="N89" s="141" t="s">
        <v>16</v>
      </c>
      <c r="O89" s="142" t="s">
        <v>20</v>
      </c>
      <c r="P89" s="145" t="s">
        <v>258</v>
      </c>
      <c r="Q89" s="146" t="s">
        <v>254</v>
      </c>
      <c r="R89" s="147"/>
      <c r="S89" s="148" t="s">
        <v>192</v>
      </c>
      <c r="T89" s="149"/>
      <c r="U89" s="150"/>
      <c r="V89" s="151"/>
      <c r="W89" s="152"/>
      <c r="X89" s="153"/>
      <c r="Y89" s="154"/>
      <c r="Z89" s="155" t="s">
        <v>240</v>
      </c>
      <c r="AA89" s="156" t="s">
        <v>241</v>
      </c>
      <c r="AB89" s="157" t="s">
        <v>242</v>
      </c>
      <c r="AC89" s="246"/>
      <c r="AD89" s="247"/>
      <c r="AE89" s="248" t="s">
        <v>269</v>
      </c>
      <c r="AF89" s="247"/>
      <c r="AG89" s="248" t="s">
        <v>270</v>
      </c>
      <c r="AH89" s="248"/>
      <c r="AI89" s="248" t="s">
        <v>271</v>
      </c>
      <c r="AJ89" s="247"/>
      <c r="AK89" s="249" t="s">
        <v>272</v>
      </c>
      <c r="AL89" s="247"/>
      <c r="AM89" s="248"/>
      <c r="AN89" s="247"/>
      <c r="AO89" s="249" t="s">
        <v>273</v>
      </c>
      <c r="AP89" s="247"/>
      <c r="AQ89" s="248"/>
      <c r="AR89" s="247"/>
      <c r="AS89" s="248"/>
      <c r="AT89" s="247"/>
      <c r="AU89" s="247"/>
    </row>
    <row r="90" spans="1:47" s="124" customFormat="1" ht="15.95" customHeight="1" thickBot="1" x14ac:dyDescent="0.3">
      <c r="A90" s="128">
        <v>13476.24</v>
      </c>
      <c r="B90" s="340" t="s">
        <v>311</v>
      </c>
      <c r="C90" s="343" t="s">
        <v>0</v>
      </c>
      <c r="D90" s="208" t="s">
        <v>239</v>
      </c>
      <c r="E90" s="221">
        <v>41</v>
      </c>
      <c r="F90" s="226">
        <v>45</v>
      </c>
      <c r="G90" s="129">
        <v>1.6</v>
      </c>
      <c r="H90" s="197">
        <v>69</v>
      </c>
      <c r="I90" s="226">
        <v>58</v>
      </c>
      <c r="J90" s="129">
        <v>0.4</v>
      </c>
      <c r="K90" s="330" t="s">
        <v>0</v>
      </c>
      <c r="L90" s="332" t="s">
        <v>0</v>
      </c>
      <c r="M90" s="334">
        <v>9.6999999999999993</v>
      </c>
      <c r="N90" s="335">
        <f>IF(M90=" "," ",(M90+$L$7-M93))</f>
        <v>6.59</v>
      </c>
      <c r="O90" s="317">
        <v>50</v>
      </c>
      <c r="P90" s="319">
        <v>42580</v>
      </c>
      <c r="Q90" s="143">
        <v>42856</v>
      </c>
      <c r="R90" s="144">
        <v>43040</v>
      </c>
      <c r="S90" s="321" t="s">
        <v>261</v>
      </c>
      <c r="T90" s="322"/>
      <c r="U90" s="158">
        <v>1</v>
      </c>
      <c r="V90" s="159" t="s">
        <v>0</v>
      </c>
      <c r="W90" s="160" t="s">
        <v>0</v>
      </c>
      <c r="X90" s="161" t="s">
        <v>0</v>
      </c>
      <c r="Y90" s="162" t="s">
        <v>0</v>
      </c>
      <c r="Z90" s="163" t="s">
        <v>0</v>
      </c>
      <c r="AA90" s="159" t="s">
        <v>0</v>
      </c>
      <c r="AB90" s="164" t="s">
        <v>0</v>
      </c>
      <c r="AC90" s="250" t="s">
        <v>239</v>
      </c>
      <c r="AD90" s="251" t="s">
        <v>274</v>
      </c>
      <c r="AE90" s="252">
        <f>E90+F90/60+G90/60/60</f>
        <v>41.750444444444447</v>
      </c>
      <c r="AF90" s="251" t="s">
        <v>275</v>
      </c>
      <c r="AG90" s="252" t="e">
        <f>E93+F93/60+G93/60/60</f>
        <v>#VALUE!</v>
      </c>
      <c r="AH90" s="253" t="s">
        <v>276</v>
      </c>
      <c r="AI90" s="252" t="e">
        <f>AG90-AE90</f>
        <v>#VALUE!</v>
      </c>
      <c r="AJ90" s="251" t="s">
        <v>277</v>
      </c>
      <c r="AK90" s="252" t="e">
        <f>AI91*60*COS((AE90+AG90)/2*PI()/180)</f>
        <v>#VALUE!</v>
      </c>
      <c r="AL90" s="251" t="s">
        <v>278</v>
      </c>
      <c r="AM90" s="252" t="e">
        <f>AK90*6076.12</f>
        <v>#VALUE!</v>
      </c>
      <c r="AN90" s="251" t="s">
        <v>279</v>
      </c>
      <c r="AO90" s="252">
        <f>AE90*PI()/180</f>
        <v>0.72868271972653043</v>
      </c>
      <c r="AP90" s="251" t="s">
        <v>280</v>
      </c>
      <c r="AQ90" s="252" t="e">
        <f>AG90 *PI()/180</f>
        <v>#VALUE!</v>
      </c>
      <c r="AR90" s="251" t="s">
        <v>281</v>
      </c>
      <c r="AS90" s="252" t="e">
        <f>1*ATAN2(COS(AO90)*SIN(AQ90)-SIN(AO90)*COS(AQ90)*COS(AQ91-AO91),SIN(AQ91-AO91)*COS(AQ90))</f>
        <v>#VALUE!</v>
      </c>
      <c r="AT90" s="254" t="s">
        <v>282</v>
      </c>
      <c r="AU90" s="255" t="e">
        <f>SQRT(AK91*AK91+AK90*AK90)</f>
        <v>#VALUE!</v>
      </c>
    </row>
    <row r="91" spans="1:47" s="124" customFormat="1" ht="15.95" customHeight="1" thickTop="1" thickBot="1" x14ac:dyDescent="0.3">
      <c r="A91" s="210" t="s">
        <v>0</v>
      </c>
      <c r="B91" s="341"/>
      <c r="C91" s="344"/>
      <c r="D91" s="208" t="s">
        <v>244</v>
      </c>
      <c r="E91" s="222">
        <f t="shared" ref="E91:J91" si="15">E90</f>
        <v>41</v>
      </c>
      <c r="F91" s="227">
        <f t="shared" si="15"/>
        <v>45</v>
      </c>
      <c r="G91" s="215">
        <f t="shared" si="15"/>
        <v>1.6</v>
      </c>
      <c r="H91" s="166">
        <f t="shared" si="15"/>
        <v>69</v>
      </c>
      <c r="I91" s="227">
        <f t="shared" si="15"/>
        <v>58</v>
      </c>
      <c r="J91" s="216">
        <f t="shared" si="15"/>
        <v>0.4</v>
      </c>
      <c r="K91" s="331"/>
      <c r="L91" s="333"/>
      <c r="M91" s="334"/>
      <c r="N91" s="336"/>
      <c r="O91" s="318"/>
      <c r="P91" s="320"/>
      <c r="Q91" s="323" t="s">
        <v>336</v>
      </c>
      <c r="R91" s="324"/>
      <c r="S91" s="324"/>
      <c r="T91" s="325"/>
      <c r="U91" s="308" t="s">
        <v>332</v>
      </c>
      <c r="V91" s="309"/>
      <c r="W91" s="309"/>
      <c r="X91" s="309"/>
      <c r="Y91" s="310"/>
      <c r="Z91" s="346" t="s">
        <v>345</v>
      </c>
      <c r="AA91" s="347"/>
      <c r="AB91" s="348"/>
      <c r="AC91" s="250" t="s">
        <v>193</v>
      </c>
      <c r="AD91" s="251" t="s">
        <v>283</v>
      </c>
      <c r="AE91" s="252">
        <f>H90+I90/60+J90/60/60</f>
        <v>69.966777777777779</v>
      </c>
      <c r="AF91" s="251" t="s">
        <v>284</v>
      </c>
      <c r="AG91" s="252" t="e">
        <f>H93+I93/60+J93/60/60</f>
        <v>#VALUE!</v>
      </c>
      <c r="AH91" s="253" t="s">
        <v>285</v>
      </c>
      <c r="AI91" s="252" t="e">
        <f>AE91-AG91</f>
        <v>#VALUE!</v>
      </c>
      <c r="AJ91" s="251" t="s">
        <v>286</v>
      </c>
      <c r="AK91" s="252" t="e">
        <f>AI90*60</f>
        <v>#VALUE!</v>
      </c>
      <c r="AL91" s="251" t="s">
        <v>287</v>
      </c>
      <c r="AM91" s="252" t="e">
        <f>AK91*6076.12</f>
        <v>#VALUE!</v>
      </c>
      <c r="AN91" s="251" t="s">
        <v>288</v>
      </c>
      <c r="AO91" s="252">
        <f>AE91*PI()/180</f>
        <v>1.2211506392334237</v>
      </c>
      <c r="AP91" s="251" t="s">
        <v>289</v>
      </c>
      <c r="AQ91" s="252" t="e">
        <f>AG91*PI()/180</f>
        <v>#VALUE!</v>
      </c>
      <c r="AR91" s="251" t="s">
        <v>290</v>
      </c>
      <c r="AS91" s="256" t="e">
        <f>IF(360+AS90/(2*PI())*360&gt;360,AS90/(PI())*360,360+AS90/(2*PI())*360)</f>
        <v>#VALUE!</v>
      </c>
      <c r="AT91" s="257"/>
      <c r="AU91" s="257"/>
    </row>
    <row r="92" spans="1:47" s="124" customFormat="1" ht="15.95" customHeight="1" thickBot="1" x14ac:dyDescent="0.3">
      <c r="A92" s="205">
        <v>16</v>
      </c>
      <c r="B92" s="341"/>
      <c r="C92" s="344"/>
      <c r="D92" s="208" t="s">
        <v>245</v>
      </c>
      <c r="E92" s="366" t="s">
        <v>263</v>
      </c>
      <c r="F92" s="367"/>
      <c r="G92" s="367"/>
      <c r="H92" s="367"/>
      <c r="I92" s="367"/>
      <c r="J92" s="368"/>
      <c r="K92" s="130" t="s">
        <v>17</v>
      </c>
      <c r="L92" s="260" t="s">
        <v>292</v>
      </c>
      <c r="M92" s="131" t="s">
        <v>252</v>
      </c>
      <c r="N92" s="132" t="s">
        <v>4</v>
      </c>
      <c r="O92" s="133" t="s">
        <v>19</v>
      </c>
      <c r="P92" s="134" t="s">
        <v>189</v>
      </c>
      <c r="Q92" s="326"/>
      <c r="R92" s="324"/>
      <c r="S92" s="324"/>
      <c r="T92" s="325"/>
      <c r="U92" s="311"/>
      <c r="V92" s="312"/>
      <c r="W92" s="312"/>
      <c r="X92" s="312"/>
      <c r="Y92" s="313"/>
      <c r="Z92" s="349"/>
      <c r="AA92" s="350"/>
      <c r="AB92" s="351"/>
      <c r="AC92" s="258"/>
      <c r="AD92" s="257"/>
      <c r="AE92" s="257"/>
      <c r="AF92" s="257"/>
      <c r="AG92" s="257"/>
      <c r="AH92" s="257"/>
      <c r="AI92" s="257"/>
      <c r="AJ92" s="257"/>
      <c r="AK92" s="257"/>
      <c r="AL92" s="257"/>
      <c r="AM92" s="257"/>
      <c r="AN92" s="257"/>
      <c r="AO92" s="257"/>
      <c r="AP92" s="257"/>
      <c r="AQ92" s="257"/>
      <c r="AR92" s="251" t="s">
        <v>291</v>
      </c>
      <c r="AS92" s="256" t="e">
        <f>61.582*ACOS(SIN(AE90)*SIN(AG90)+COS(AE90)*COS(AG90)*(AE91-AG91))*6076.12</f>
        <v>#VALUE!</v>
      </c>
      <c r="AT92" s="257"/>
      <c r="AU92" s="257"/>
    </row>
    <row r="93" spans="1:47" s="123" customFormat="1" ht="35.1" customHeight="1" thickTop="1" thickBot="1" x14ac:dyDescent="0.3">
      <c r="A93" s="206" t="str">
        <f>IF(Z90=1,"VERIFIED",IF(AA90=1,"CHECKED",IF(V90=1,"RECHECK",IF(X90=1,"VERIFY",IF(Y90=1,"NEED APP","NOT SCHED")))))</f>
        <v>NOT SCHED</v>
      </c>
      <c r="B93" s="342"/>
      <c r="C93" s="345"/>
      <c r="D93" s="209" t="s">
        <v>193</v>
      </c>
      <c r="E93" s="223" t="s">
        <v>0</v>
      </c>
      <c r="F93" s="228" t="s">
        <v>0</v>
      </c>
      <c r="G93" s="218" t="s">
        <v>0</v>
      </c>
      <c r="H93" s="217" t="s">
        <v>0</v>
      </c>
      <c r="I93" s="228" t="s">
        <v>0</v>
      </c>
      <c r="J93" s="218" t="s">
        <v>0</v>
      </c>
      <c r="K93" s="135" t="str">
        <f>$N$7</f>
        <v xml:space="preserve"> </v>
      </c>
      <c r="L93" s="259" t="str">
        <f>IF(E93=" ","Not in use ",AU90*6076.12)</f>
        <v xml:space="preserve">Not in use </v>
      </c>
      <c r="M93" s="262">
        <v>3.11</v>
      </c>
      <c r="N93" s="272" t="str">
        <f>IF(W90=1,"Need Photo","Has Photo")</f>
        <v>Has Photo</v>
      </c>
      <c r="O93" s="273" t="s">
        <v>262</v>
      </c>
      <c r="P93" s="261" t="str">
        <f>IF(E93=" ","Not in use",(IF(L93&gt;O90,"OFF STA","ON STA")))</f>
        <v>Not in use</v>
      </c>
      <c r="Q93" s="327"/>
      <c r="R93" s="328"/>
      <c r="S93" s="328"/>
      <c r="T93" s="329"/>
      <c r="U93" s="314"/>
      <c r="V93" s="315"/>
      <c r="W93" s="315"/>
      <c r="X93" s="315"/>
      <c r="Y93" s="316"/>
      <c r="Z93" s="352"/>
      <c r="AA93" s="353"/>
      <c r="AB93" s="354"/>
      <c r="AC93" s="122"/>
    </row>
    <row r="94" spans="1:47" s="121" customFormat="1" ht="9" customHeight="1" thickTop="1" thickBot="1" x14ac:dyDescent="0.3">
      <c r="A94" s="282" t="s">
        <v>267</v>
      </c>
      <c r="B94" s="136" t="s">
        <v>12</v>
      </c>
      <c r="C94" s="137"/>
      <c r="D94" s="138" t="s">
        <v>13</v>
      </c>
      <c r="E94" s="220" t="s">
        <v>248</v>
      </c>
      <c r="F94" s="220" t="s">
        <v>249</v>
      </c>
      <c r="G94" s="212" t="s">
        <v>250</v>
      </c>
      <c r="H94" s="138" t="s">
        <v>248</v>
      </c>
      <c r="I94" s="220" t="s">
        <v>249</v>
      </c>
      <c r="J94" s="212" t="s">
        <v>250</v>
      </c>
      <c r="K94" s="139" t="s">
        <v>14</v>
      </c>
      <c r="L94" s="140" t="s">
        <v>15</v>
      </c>
      <c r="M94" s="140" t="s">
        <v>18</v>
      </c>
      <c r="N94" s="141" t="s">
        <v>16</v>
      </c>
      <c r="O94" s="142" t="s">
        <v>20</v>
      </c>
      <c r="P94" s="145" t="s">
        <v>258</v>
      </c>
      <c r="Q94" s="146" t="s">
        <v>254</v>
      </c>
      <c r="R94" s="147"/>
      <c r="S94" s="148" t="s">
        <v>192</v>
      </c>
      <c r="T94" s="149"/>
      <c r="U94" s="150"/>
      <c r="V94" s="151"/>
      <c r="W94" s="152"/>
      <c r="X94" s="153"/>
      <c r="Y94" s="154"/>
      <c r="Z94" s="155" t="s">
        <v>240</v>
      </c>
      <c r="AA94" s="156" t="s">
        <v>241</v>
      </c>
      <c r="AB94" s="157" t="s">
        <v>242</v>
      </c>
      <c r="AC94" s="246"/>
      <c r="AD94" s="247"/>
      <c r="AE94" s="248" t="s">
        <v>269</v>
      </c>
      <c r="AF94" s="247"/>
      <c r="AG94" s="248" t="s">
        <v>270</v>
      </c>
      <c r="AH94" s="248"/>
      <c r="AI94" s="248" t="s">
        <v>271</v>
      </c>
      <c r="AJ94" s="247"/>
      <c r="AK94" s="249" t="s">
        <v>272</v>
      </c>
      <c r="AL94" s="247"/>
      <c r="AM94" s="248"/>
      <c r="AN94" s="247"/>
      <c r="AO94" s="249" t="s">
        <v>273</v>
      </c>
      <c r="AP94" s="247"/>
      <c r="AQ94" s="248"/>
      <c r="AR94" s="247"/>
      <c r="AS94" s="248"/>
      <c r="AT94" s="247"/>
      <c r="AU94" s="247"/>
    </row>
    <row r="95" spans="1:47" s="124" customFormat="1" ht="15.95" customHeight="1" thickBot="1" x14ac:dyDescent="0.3">
      <c r="A95" s="128">
        <v>13476.26</v>
      </c>
      <c r="B95" s="340" t="s">
        <v>312</v>
      </c>
      <c r="C95" s="343" t="s">
        <v>0</v>
      </c>
      <c r="D95" s="208" t="s">
        <v>239</v>
      </c>
      <c r="E95" s="221">
        <v>41</v>
      </c>
      <c r="F95" s="226">
        <v>45</v>
      </c>
      <c r="G95" s="129">
        <v>8.4</v>
      </c>
      <c r="H95" s="197">
        <v>69</v>
      </c>
      <c r="I95" s="226">
        <v>57</v>
      </c>
      <c r="J95" s="129">
        <v>49</v>
      </c>
      <c r="K95" s="330" t="s">
        <v>0</v>
      </c>
      <c r="L95" s="332" t="s">
        <v>0</v>
      </c>
      <c r="M95" s="334">
        <v>6.6</v>
      </c>
      <c r="N95" s="335">
        <f>IF(M95=" "," ",(M95+$L$7-M98))</f>
        <v>3.7699999999999996</v>
      </c>
      <c r="O95" s="317">
        <v>50</v>
      </c>
      <c r="P95" s="319">
        <v>42893</v>
      </c>
      <c r="Q95" s="143">
        <v>42856</v>
      </c>
      <c r="R95" s="144">
        <v>43040</v>
      </c>
      <c r="S95" s="321" t="s">
        <v>261</v>
      </c>
      <c r="T95" s="322"/>
      <c r="U95" s="158">
        <v>1</v>
      </c>
      <c r="V95" s="159" t="s">
        <v>0</v>
      </c>
      <c r="W95" s="160" t="s">
        <v>0</v>
      </c>
      <c r="X95" s="161" t="s">
        <v>0</v>
      </c>
      <c r="Y95" s="162" t="s">
        <v>0</v>
      </c>
      <c r="Z95" s="163" t="s">
        <v>0</v>
      </c>
      <c r="AA95" s="159" t="s">
        <v>0</v>
      </c>
      <c r="AB95" s="164" t="s">
        <v>0</v>
      </c>
      <c r="AC95" s="250" t="s">
        <v>239</v>
      </c>
      <c r="AD95" s="251" t="s">
        <v>274</v>
      </c>
      <c r="AE95" s="252">
        <f>E95+F95/60+G95/60/60</f>
        <v>41.752333333333333</v>
      </c>
      <c r="AF95" s="251" t="s">
        <v>275</v>
      </c>
      <c r="AG95" s="252" t="e">
        <f>E98+F98/60+G98/60/60</f>
        <v>#VALUE!</v>
      </c>
      <c r="AH95" s="253" t="s">
        <v>276</v>
      </c>
      <c r="AI95" s="252" t="e">
        <f>AG95-AE95</f>
        <v>#VALUE!</v>
      </c>
      <c r="AJ95" s="251" t="s">
        <v>277</v>
      </c>
      <c r="AK95" s="252" t="e">
        <f>AI96*60*COS((AE95+AG95)/2*PI()/180)</f>
        <v>#VALUE!</v>
      </c>
      <c r="AL95" s="251" t="s">
        <v>278</v>
      </c>
      <c r="AM95" s="252" t="e">
        <f>AK95*6076.12</f>
        <v>#VALUE!</v>
      </c>
      <c r="AN95" s="251" t="s">
        <v>279</v>
      </c>
      <c r="AO95" s="252">
        <f>AE95*PI()/180</f>
        <v>0.72871568705684575</v>
      </c>
      <c r="AP95" s="251" t="s">
        <v>280</v>
      </c>
      <c r="AQ95" s="252" t="e">
        <f>AG95 *PI()/180</f>
        <v>#VALUE!</v>
      </c>
      <c r="AR95" s="251" t="s">
        <v>281</v>
      </c>
      <c r="AS95" s="252" t="e">
        <f>1*ATAN2(COS(AO95)*SIN(AQ95)-SIN(AO95)*COS(AQ95)*COS(AQ96-AO96),SIN(AQ96-AO96)*COS(AQ95))</f>
        <v>#VALUE!</v>
      </c>
      <c r="AT95" s="254" t="s">
        <v>282</v>
      </c>
      <c r="AU95" s="255" t="e">
        <f>SQRT(AK96*AK96+AK95*AK95)</f>
        <v>#VALUE!</v>
      </c>
    </row>
    <row r="96" spans="1:47" s="124" customFormat="1" ht="15.95" customHeight="1" thickTop="1" thickBot="1" x14ac:dyDescent="0.3">
      <c r="A96" s="210">
        <v>18</v>
      </c>
      <c r="B96" s="341"/>
      <c r="C96" s="344"/>
      <c r="D96" s="208" t="s">
        <v>244</v>
      </c>
      <c r="E96" s="222">
        <f t="shared" ref="E96:J96" si="16">E95</f>
        <v>41</v>
      </c>
      <c r="F96" s="227">
        <f t="shared" si="16"/>
        <v>45</v>
      </c>
      <c r="G96" s="215">
        <f t="shared" si="16"/>
        <v>8.4</v>
      </c>
      <c r="H96" s="166">
        <f t="shared" si="16"/>
        <v>69</v>
      </c>
      <c r="I96" s="227">
        <f t="shared" si="16"/>
        <v>57</v>
      </c>
      <c r="J96" s="216">
        <f t="shared" si="16"/>
        <v>49</v>
      </c>
      <c r="K96" s="331"/>
      <c r="L96" s="333"/>
      <c r="M96" s="334"/>
      <c r="N96" s="336"/>
      <c r="O96" s="318"/>
      <c r="P96" s="320"/>
      <c r="Q96" s="323" t="s">
        <v>346</v>
      </c>
      <c r="R96" s="324"/>
      <c r="S96" s="324"/>
      <c r="T96" s="325"/>
      <c r="U96" s="308" t="s">
        <v>332</v>
      </c>
      <c r="V96" s="309"/>
      <c r="W96" s="309"/>
      <c r="X96" s="309"/>
      <c r="Y96" s="310"/>
      <c r="Z96" s="346" t="s">
        <v>345</v>
      </c>
      <c r="AA96" s="347"/>
      <c r="AB96" s="348"/>
      <c r="AC96" s="250" t="s">
        <v>193</v>
      </c>
      <c r="AD96" s="251" t="s">
        <v>283</v>
      </c>
      <c r="AE96" s="252">
        <f>H95+I95/60+J95/60/60</f>
        <v>69.963611111111121</v>
      </c>
      <c r="AF96" s="251" t="s">
        <v>284</v>
      </c>
      <c r="AG96" s="252" t="e">
        <f>H98+I98/60+J98/60/60</f>
        <v>#VALUE!</v>
      </c>
      <c r="AH96" s="253" t="s">
        <v>285</v>
      </c>
      <c r="AI96" s="252" t="e">
        <f>AE96-AG96</f>
        <v>#VALUE!</v>
      </c>
      <c r="AJ96" s="251" t="s">
        <v>286</v>
      </c>
      <c r="AK96" s="252" t="e">
        <f>AI95*60</f>
        <v>#VALUE!</v>
      </c>
      <c r="AL96" s="251" t="s">
        <v>287</v>
      </c>
      <c r="AM96" s="252" t="e">
        <f>AK96*6076.12</f>
        <v>#VALUE!</v>
      </c>
      <c r="AN96" s="251" t="s">
        <v>288</v>
      </c>
      <c r="AO96" s="252">
        <f>AE96*PI()/180</f>
        <v>1.2210953704737775</v>
      </c>
      <c r="AP96" s="251" t="s">
        <v>289</v>
      </c>
      <c r="AQ96" s="252" t="e">
        <f>AG96*PI()/180</f>
        <v>#VALUE!</v>
      </c>
      <c r="AR96" s="251" t="s">
        <v>290</v>
      </c>
      <c r="AS96" s="256" t="e">
        <f>IF(360+AS95/(2*PI())*360&gt;360,AS95/(PI())*360,360+AS95/(2*PI())*360)</f>
        <v>#VALUE!</v>
      </c>
      <c r="AT96" s="257"/>
      <c r="AU96" s="257"/>
    </row>
    <row r="97" spans="1:47" s="124" customFormat="1" ht="15.95" customHeight="1" thickBot="1" x14ac:dyDescent="0.3">
      <c r="A97" s="205">
        <v>17</v>
      </c>
      <c r="B97" s="341"/>
      <c r="C97" s="344"/>
      <c r="D97" s="208" t="s">
        <v>245</v>
      </c>
      <c r="E97" s="366" t="s">
        <v>263</v>
      </c>
      <c r="F97" s="367"/>
      <c r="G97" s="367"/>
      <c r="H97" s="367"/>
      <c r="I97" s="367"/>
      <c r="J97" s="368"/>
      <c r="K97" s="130" t="s">
        <v>17</v>
      </c>
      <c r="L97" s="260" t="s">
        <v>292</v>
      </c>
      <c r="M97" s="131" t="s">
        <v>252</v>
      </c>
      <c r="N97" s="132" t="s">
        <v>4</v>
      </c>
      <c r="O97" s="133" t="s">
        <v>19</v>
      </c>
      <c r="P97" s="134" t="s">
        <v>189</v>
      </c>
      <c r="Q97" s="326"/>
      <c r="R97" s="324"/>
      <c r="S97" s="324"/>
      <c r="T97" s="325"/>
      <c r="U97" s="311"/>
      <c r="V97" s="312"/>
      <c r="W97" s="312"/>
      <c r="X97" s="312"/>
      <c r="Y97" s="313"/>
      <c r="Z97" s="349"/>
      <c r="AA97" s="350"/>
      <c r="AB97" s="351"/>
      <c r="AC97" s="258"/>
      <c r="AD97" s="257"/>
      <c r="AE97" s="257"/>
      <c r="AF97" s="257"/>
      <c r="AG97" s="257"/>
      <c r="AH97" s="257"/>
      <c r="AI97" s="257"/>
      <c r="AJ97" s="257"/>
      <c r="AK97" s="257"/>
      <c r="AL97" s="257"/>
      <c r="AM97" s="257"/>
      <c r="AN97" s="257"/>
      <c r="AO97" s="257"/>
      <c r="AP97" s="257"/>
      <c r="AQ97" s="257"/>
      <c r="AR97" s="251" t="s">
        <v>291</v>
      </c>
      <c r="AS97" s="256" t="e">
        <f>61.582*ACOS(SIN(AE95)*SIN(AG95)+COS(AE95)*COS(AG95)*(AE96-AG96))*6076.12</f>
        <v>#VALUE!</v>
      </c>
      <c r="AT97" s="257"/>
      <c r="AU97" s="257"/>
    </row>
    <row r="98" spans="1:47" s="123" customFormat="1" ht="35.1" customHeight="1" thickTop="1" thickBot="1" x14ac:dyDescent="0.3">
      <c r="A98" s="206" t="str">
        <f>IF(Z95=1,"VERIFIED",IF(AA95=1,"CHECKED",IF(V95=1,"RECHECK",IF(X95=1,"VERIFY",IF(Y95=1,"NEED APP","NOT SCHED")))))</f>
        <v>NOT SCHED</v>
      </c>
      <c r="B98" s="342"/>
      <c r="C98" s="345"/>
      <c r="D98" s="209" t="s">
        <v>193</v>
      </c>
      <c r="E98" s="223" t="s">
        <v>0</v>
      </c>
      <c r="F98" s="228" t="s">
        <v>0</v>
      </c>
      <c r="G98" s="218" t="s">
        <v>0</v>
      </c>
      <c r="H98" s="217" t="s">
        <v>0</v>
      </c>
      <c r="I98" s="228" t="s">
        <v>0</v>
      </c>
      <c r="J98" s="218" t="s">
        <v>0</v>
      </c>
      <c r="K98" s="135" t="str">
        <f>$N$7</f>
        <v xml:space="preserve"> </v>
      </c>
      <c r="L98" s="259" t="str">
        <f>IF(E98=" ","Not in use ",AU95*6076.12)</f>
        <v xml:space="preserve">Not in use </v>
      </c>
      <c r="M98" s="262">
        <v>2.83</v>
      </c>
      <c r="N98" s="272" t="str">
        <f>IF(W95=1,"Need Photo","Has Photo")</f>
        <v>Has Photo</v>
      </c>
      <c r="O98" s="273" t="s">
        <v>262</v>
      </c>
      <c r="P98" s="261" t="str">
        <f>IF(E98=" ","Not in use",(IF(L98&gt;O95,"OFF STA","ON STA")))</f>
        <v>Not in use</v>
      </c>
      <c r="Q98" s="327"/>
      <c r="R98" s="328"/>
      <c r="S98" s="328"/>
      <c r="T98" s="329"/>
      <c r="U98" s="314"/>
      <c r="V98" s="315"/>
      <c r="W98" s="315"/>
      <c r="X98" s="315"/>
      <c r="Y98" s="316"/>
      <c r="Z98" s="352"/>
      <c r="AA98" s="353"/>
      <c r="AB98" s="354"/>
      <c r="AC98" s="122"/>
    </row>
    <row r="99" spans="1:47" s="121" customFormat="1" ht="9" customHeight="1" thickTop="1" thickBot="1" x14ac:dyDescent="0.3">
      <c r="A99" s="282" t="s">
        <v>267</v>
      </c>
      <c r="B99" s="136" t="s">
        <v>12</v>
      </c>
      <c r="C99" s="137"/>
      <c r="D99" s="138" t="s">
        <v>13</v>
      </c>
      <c r="E99" s="220" t="s">
        <v>248</v>
      </c>
      <c r="F99" s="220" t="s">
        <v>249</v>
      </c>
      <c r="G99" s="212" t="s">
        <v>250</v>
      </c>
      <c r="H99" s="138" t="s">
        <v>248</v>
      </c>
      <c r="I99" s="220" t="s">
        <v>249</v>
      </c>
      <c r="J99" s="212" t="s">
        <v>250</v>
      </c>
      <c r="K99" s="139" t="s">
        <v>14</v>
      </c>
      <c r="L99" s="140" t="s">
        <v>15</v>
      </c>
      <c r="M99" s="140" t="s">
        <v>18</v>
      </c>
      <c r="N99" s="141" t="s">
        <v>16</v>
      </c>
      <c r="O99" s="142" t="s">
        <v>20</v>
      </c>
      <c r="P99" s="145" t="s">
        <v>258</v>
      </c>
      <c r="Q99" s="146" t="s">
        <v>254</v>
      </c>
      <c r="R99" s="147"/>
      <c r="S99" s="148" t="s">
        <v>192</v>
      </c>
      <c r="T99" s="149"/>
      <c r="U99" s="150"/>
      <c r="V99" s="151"/>
      <c r="W99" s="152"/>
      <c r="X99" s="153"/>
      <c r="Y99" s="154"/>
      <c r="Z99" s="155" t="s">
        <v>240</v>
      </c>
      <c r="AA99" s="156" t="s">
        <v>241</v>
      </c>
      <c r="AB99" s="157" t="s">
        <v>242</v>
      </c>
      <c r="AC99" s="246"/>
      <c r="AD99" s="247"/>
      <c r="AE99" s="248" t="s">
        <v>269</v>
      </c>
      <c r="AF99" s="247"/>
      <c r="AG99" s="248" t="s">
        <v>270</v>
      </c>
      <c r="AH99" s="248"/>
      <c r="AI99" s="248" t="s">
        <v>271</v>
      </c>
      <c r="AJ99" s="247"/>
      <c r="AK99" s="249" t="s">
        <v>272</v>
      </c>
      <c r="AL99" s="247"/>
      <c r="AM99" s="248"/>
      <c r="AN99" s="247"/>
      <c r="AO99" s="249" t="s">
        <v>273</v>
      </c>
      <c r="AP99" s="247"/>
      <c r="AQ99" s="248"/>
      <c r="AR99" s="247"/>
      <c r="AS99" s="248"/>
      <c r="AT99" s="247"/>
      <c r="AU99" s="247"/>
    </row>
    <row r="100" spans="1:47" s="124" customFormat="1" ht="15.95" customHeight="1" thickBot="1" x14ac:dyDescent="0.3">
      <c r="A100" s="128">
        <v>13476.25</v>
      </c>
      <c r="B100" s="340" t="s">
        <v>341</v>
      </c>
      <c r="C100" s="343" t="s">
        <v>0</v>
      </c>
      <c r="D100" s="208" t="s">
        <v>239</v>
      </c>
      <c r="E100" s="221">
        <v>41</v>
      </c>
      <c r="F100" s="226">
        <v>45</v>
      </c>
      <c r="G100" s="129">
        <v>10.3</v>
      </c>
      <c r="H100" s="197">
        <v>69</v>
      </c>
      <c r="I100" s="226">
        <v>57</v>
      </c>
      <c r="J100" s="129">
        <v>3.1</v>
      </c>
      <c r="K100" s="330" t="s">
        <v>0</v>
      </c>
      <c r="L100" s="332" t="s">
        <v>0</v>
      </c>
      <c r="M100" s="334">
        <v>2.83</v>
      </c>
      <c r="N100" s="364">
        <f>IF(M100=" "," ",(M100+$L$7-M103))</f>
        <v>0.80000000000000027</v>
      </c>
      <c r="O100" s="317">
        <v>50</v>
      </c>
      <c r="P100" s="319">
        <v>42633</v>
      </c>
      <c r="Q100" s="143">
        <v>42856</v>
      </c>
      <c r="R100" s="144">
        <v>43040</v>
      </c>
      <c r="S100" s="321" t="s">
        <v>342</v>
      </c>
      <c r="T100" s="322"/>
      <c r="U100" s="158">
        <v>1</v>
      </c>
      <c r="V100" s="159" t="s">
        <v>0</v>
      </c>
      <c r="W100" s="160">
        <v>1</v>
      </c>
      <c r="X100" s="161" t="s">
        <v>0</v>
      </c>
      <c r="Y100" s="162" t="s">
        <v>0</v>
      </c>
      <c r="Z100" s="163" t="s">
        <v>0</v>
      </c>
      <c r="AA100" s="159" t="s">
        <v>0</v>
      </c>
      <c r="AB100" s="164" t="s">
        <v>0</v>
      </c>
      <c r="AC100" s="250" t="s">
        <v>239</v>
      </c>
      <c r="AD100" s="251" t="s">
        <v>274</v>
      </c>
      <c r="AE100" s="252">
        <f>E100+F100/60+G100/60/60</f>
        <v>41.752861111111109</v>
      </c>
      <c r="AF100" s="251" t="s">
        <v>275</v>
      </c>
      <c r="AG100" s="252" t="e">
        <f>E103+F103/60+G103/60/60</f>
        <v>#VALUE!</v>
      </c>
      <c r="AH100" s="253" t="s">
        <v>276</v>
      </c>
      <c r="AI100" s="252" t="e">
        <f>AG100-AE100</f>
        <v>#VALUE!</v>
      </c>
      <c r="AJ100" s="251" t="s">
        <v>277</v>
      </c>
      <c r="AK100" s="252" t="e">
        <f>AI101*60*COS((AE100+AG100)/2*PI()/180)</f>
        <v>#VALUE!</v>
      </c>
      <c r="AL100" s="251" t="s">
        <v>278</v>
      </c>
      <c r="AM100" s="252" t="e">
        <f>AK100*6076.12</f>
        <v>#VALUE!</v>
      </c>
      <c r="AN100" s="251" t="s">
        <v>279</v>
      </c>
      <c r="AO100" s="252">
        <f>AE100*PI()/180</f>
        <v>0.72872489851678679</v>
      </c>
      <c r="AP100" s="251" t="s">
        <v>280</v>
      </c>
      <c r="AQ100" s="252" t="e">
        <f>AG100 *PI()/180</f>
        <v>#VALUE!</v>
      </c>
      <c r="AR100" s="251" t="s">
        <v>281</v>
      </c>
      <c r="AS100" s="252" t="e">
        <f>1*ATAN2(COS(AO100)*SIN(AQ100)-SIN(AO100)*COS(AQ100)*COS(AQ101-AO101),SIN(AQ101-AO101)*COS(AQ100))</f>
        <v>#VALUE!</v>
      </c>
      <c r="AT100" s="254" t="s">
        <v>282</v>
      </c>
      <c r="AU100" s="255" t="e">
        <f>SQRT(AK101*AK101+AK100*AK100)</f>
        <v>#VALUE!</v>
      </c>
    </row>
    <row r="101" spans="1:47" s="124" customFormat="1" ht="15.95" customHeight="1" thickTop="1" thickBot="1" x14ac:dyDescent="0.3">
      <c r="A101" s="281">
        <v>200100219355</v>
      </c>
      <c r="B101" s="341"/>
      <c r="C101" s="344"/>
      <c r="D101" s="208" t="s">
        <v>244</v>
      </c>
      <c r="E101" s="222">
        <f t="shared" ref="E101:J101" si="17">E100</f>
        <v>41</v>
      </c>
      <c r="F101" s="227">
        <f t="shared" si="17"/>
        <v>45</v>
      </c>
      <c r="G101" s="215">
        <f t="shared" si="17"/>
        <v>10.3</v>
      </c>
      <c r="H101" s="166">
        <f t="shared" si="17"/>
        <v>69</v>
      </c>
      <c r="I101" s="227">
        <f t="shared" si="17"/>
        <v>57</v>
      </c>
      <c r="J101" s="216">
        <f t="shared" si="17"/>
        <v>3.1</v>
      </c>
      <c r="K101" s="331"/>
      <c r="L101" s="333"/>
      <c r="M101" s="334"/>
      <c r="N101" s="365"/>
      <c r="O101" s="318"/>
      <c r="P101" s="320"/>
      <c r="Q101" s="323" t="s">
        <v>347</v>
      </c>
      <c r="R101" s="324"/>
      <c r="S101" s="324"/>
      <c r="T101" s="325"/>
      <c r="U101" s="308" t="s">
        <v>332</v>
      </c>
      <c r="V101" s="309"/>
      <c r="W101" s="309"/>
      <c r="X101" s="309"/>
      <c r="Y101" s="310"/>
      <c r="Z101" s="346" t="s">
        <v>345</v>
      </c>
      <c r="AA101" s="347"/>
      <c r="AB101" s="348"/>
      <c r="AC101" s="250" t="s">
        <v>193</v>
      </c>
      <c r="AD101" s="251" t="s">
        <v>283</v>
      </c>
      <c r="AE101" s="252">
        <f>H100+I100/60+J100/60/60</f>
        <v>69.950861111111109</v>
      </c>
      <c r="AF101" s="251" t="s">
        <v>284</v>
      </c>
      <c r="AG101" s="252" t="e">
        <f>H103+I103/60+J103/60/60</f>
        <v>#VALUE!</v>
      </c>
      <c r="AH101" s="253" t="s">
        <v>285</v>
      </c>
      <c r="AI101" s="252" t="e">
        <f>AE101-AG101</f>
        <v>#VALUE!</v>
      </c>
      <c r="AJ101" s="251" t="s">
        <v>286</v>
      </c>
      <c r="AK101" s="252" t="e">
        <f>AI100*60</f>
        <v>#VALUE!</v>
      </c>
      <c r="AL101" s="251" t="s">
        <v>287</v>
      </c>
      <c r="AM101" s="252" t="e">
        <f>AK101*6076.12</f>
        <v>#VALUE!</v>
      </c>
      <c r="AN101" s="251" t="s">
        <v>288</v>
      </c>
      <c r="AO101" s="252">
        <f>AE101*PI()/180</f>
        <v>1.2208728409941478</v>
      </c>
      <c r="AP101" s="251" t="s">
        <v>289</v>
      </c>
      <c r="AQ101" s="252" t="e">
        <f>AG101*PI()/180</f>
        <v>#VALUE!</v>
      </c>
      <c r="AR101" s="251" t="s">
        <v>290</v>
      </c>
      <c r="AS101" s="256" t="e">
        <f>IF(360+AS100/(2*PI())*360&gt;360,AS100/(PI())*360,360+AS100/(2*PI())*360)</f>
        <v>#VALUE!</v>
      </c>
      <c r="AT101" s="257"/>
      <c r="AU101" s="257"/>
    </row>
    <row r="102" spans="1:47" s="124" customFormat="1" ht="15.95" customHeight="1" thickBot="1" x14ac:dyDescent="0.3">
      <c r="A102" s="205">
        <v>18</v>
      </c>
      <c r="B102" s="341"/>
      <c r="C102" s="344"/>
      <c r="D102" s="208" t="s">
        <v>245</v>
      </c>
      <c r="E102" s="366" t="s">
        <v>263</v>
      </c>
      <c r="F102" s="367"/>
      <c r="G102" s="367"/>
      <c r="H102" s="367"/>
      <c r="I102" s="367"/>
      <c r="J102" s="368"/>
      <c r="K102" s="130" t="s">
        <v>17</v>
      </c>
      <c r="L102" s="260" t="s">
        <v>292</v>
      </c>
      <c r="M102" s="131" t="s">
        <v>252</v>
      </c>
      <c r="N102" s="132" t="s">
        <v>4</v>
      </c>
      <c r="O102" s="133" t="s">
        <v>19</v>
      </c>
      <c r="P102" s="134" t="s">
        <v>189</v>
      </c>
      <c r="Q102" s="326"/>
      <c r="R102" s="324"/>
      <c r="S102" s="324"/>
      <c r="T102" s="325"/>
      <c r="U102" s="311"/>
      <c r="V102" s="312"/>
      <c r="W102" s="312"/>
      <c r="X102" s="312"/>
      <c r="Y102" s="313"/>
      <c r="Z102" s="349"/>
      <c r="AA102" s="350"/>
      <c r="AB102" s="351"/>
      <c r="AC102" s="258"/>
      <c r="AD102" s="257"/>
      <c r="AE102" s="257"/>
      <c r="AF102" s="257"/>
      <c r="AG102" s="257"/>
      <c r="AH102" s="257"/>
      <c r="AI102" s="257"/>
      <c r="AJ102" s="257"/>
      <c r="AK102" s="257"/>
      <c r="AL102" s="257"/>
      <c r="AM102" s="257"/>
      <c r="AN102" s="257"/>
      <c r="AO102" s="257"/>
      <c r="AP102" s="257"/>
      <c r="AQ102" s="257"/>
      <c r="AR102" s="251" t="s">
        <v>291</v>
      </c>
      <c r="AS102" s="256" t="e">
        <f>61.582*ACOS(SIN(AE100)*SIN(AG100)+COS(AE100)*COS(AG100)*(AE101-AG101))*6076.12</f>
        <v>#VALUE!</v>
      </c>
      <c r="AT102" s="257"/>
      <c r="AU102" s="257"/>
    </row>
    <row r="103" spans="1:47" s="123" customFormat="1" ht="35.1" customHeight="1" thickTop="1" thickBot="1" x14ac:dyDescent="0.3">
      <c r="A103" s="206" t="str">
        <f>IF(Z100=1,"VERIFIED",IF(AA100=1,"CHECKED",IF(V100=1,"RECHECK",IF(X100=1,"VERIFY",IF(Y100=1,"NEED APP","NOT SCHED")))))</f>
        <v>NOT SCHED</v>
      </c>
      <c r="B103" s="342"/>
      <c r="C103" s="345"/>
      <c r="D103" s="209" t="s">
        <v>193</v>
      </c>
      <c r="E103" s="223" t="s">
        <v>0</v>
      </c>
      <c r="F103" s="228" t="s">
        <v>0</v>
      </c>
      <c r="G103" s="218" t="s">
        <v>0</v>
      </c>
      <c r="H103" s="217" t="s">
        <v>0</v>
      </c>
      <c r="I103" s="228" t="s">
        <v>0</v>
      </c>
      <c r="J103" s="218" t="s">
        <v>0</v>
      </c>
      <c r="K103" s="135" t="str">
        <f>$N$7</f>
        <v xml:space="preserve"> </v>
      </c>
      <c r="L103" s="259" t="str">
        <f>IF(E103=" ","Not in use ",AU100*6076.12)</f>
        <v xml:space="preserve">Not in use </v>
      </c>
      <c r="M103" s="262">
        <v>2.0299999999999998</v>
      </c>
      <c r="N103" s="269" t="str">
        <f>IF(W100=1,"Need a Photo","Has a Photo")</f>
        <v>Need a Photo</v>
      </c>
      <c r="O103" s="273" t="s">
        <v>262</v>
      </c>
      <c r="P103" s="261" t="str">
        <f>IF(E103=" ","Not in use",(IF(L103&gt;O100,"OFF STA","ON STA")))</f>
        <v>Not in use</v>
      </c>
      <c r="Q103" s="327"/>
      <c r="R103" s="328"/>
      <c r="S103" s="328"/>
      <c r="T103" s="329"/>
      <c r="U103" s="314"/>
      <c r="V103" s="315"/>
      <c r="W103" s="315"/>
      <c r="X103" s="315"/>
      <c r="Y103" s="316"/>
      <c r="Z103" s="352"/>
      <c r="AA103" s="353"/>
      <c r="AB103" s="354"/>
      <c r="AC103" s="122"/>
    </row>
    <row r="104" spans="1:47" s="121" customFormat="1" ht="9" customHeight="1" thickTop="1" thickBot="1" x14ac:dyDescent="0.3">
      <c r="A104" s="282" t="s">
        <v>267</v>
      </c>
      <c r="B104" s="136" t="s">
        <v>12</v>
      </c>
      <c r="C104" s="137"/>
      <c r="D104" s="138" t="s">
        <v>13</v>
      </c>
      <c r="E104" s="220" t="s">
        <v>248</v>
      </c>
      <c r="F104" s="220" t="s">
        <v>249</v>
      </c>
      <c r="G104" s="212" t="s">
        <v>250</v>
      </c>
      <c r="H104" s="138" t="s">
        <v>248</v>
      </c>
      <c r="I104" s="220" t="s">
        <v>249</v>
      </c>
      <c r="J104" s="212" t="s">
        <v>250</v>
      </c>
      <c r="K104" s="139" t="s">
        <v>14</v>
      </c>
      <c r="L104" s="140" t="s">
        <v>15</v>
      </c>
      <c r="M104" s="140" t="s">
        <v>18</v>
      </c>
      <c r="N104" s="141" t="s">
        <v>16</v>
      </c>
      <c r="O104" s="142" t="s">
        <v>20</v>
      </c>
      <c r="P104" s="145" t="s">
        <v>258</v>
      </c>
      <c r="Q104" s="146" t="s">
        <v>254</v>
      </c>
      <c r="R104" s="147"/>
      <c r="S104" s="148" t="s">
        <v>192</v>
      </c>
      <c r="T104" s="149"/>
      <c r="U104" s="150"/>
      <c r="V104" s="151"/>
      <c r="W104" s="152"/>
      <c r="X104" s="153"/>
      <c r="Y104" s="154"/>
      <c r="Z104" s="155" t="s">
        <v>240</v>
      </c>
      <c r="AA104" s="156" t="s">
        <v>241</v>
      </c>
      <c r="AB104" s="157" t="s">
        <v>242</v>
      </c>
      <c r="AC104" s="246"/>
      <c r="AD104" s="247"/>
      <c r="AE104" s="248" t="s">
        <v>269</v>
      </c>
      <c r="AF104" s="247"/>
      <c r="AG104" s="248" t="s">
        <v>270</v>
      </c>
      <c r="AH104" s="248"/>
      <c r="AI104" s="248" t="s">
        <v>271</v>
      </c>
      <c r="AJ104" s="247"/>
      <c r="AK104" s="249" t="s">
        <v>272</v>
      </c>
      <c r="AL104" s="247"/>
      <c r="AM104" s="248"/>
      <c r="AN104" s="247"/>
      <c r="AO104" s="249" t="s">
        <v>273</v>
      </c>
      <c r="AP104" s="247"/>
      <c r="AQ104" s="248"/>
      <c r="AR104" s="247"/>
      <c r="AS104" s="248"/>
      <c r="AT104" s="247"/>
      <c r="AU104" s="247"/>
    </row>
    <row r="105" spans="1:47" s="124" customFormat="1" ht="15.95" customHeight="1" thickBot="1" x14ac:dyDescent="0.3">
      <c r="A105" s="128">
        <v>13476.25</v>
      </c>
      <c r="B105" s="340" t="s">
        <v>315</v>
      </c>
      <c r="C105" s="343" t="s">
        <v>0</v>
      </c>
      <c r="D105" s="208" t="s">
        <v>239</v>
      </c>
      <c r="E105" s="221">
        <v>41</v>
      </c>
      <c r="F105" s="226">
        <v>45</v>
      </c>
      <c r="G105" s="129">
        <v>10.3</v>
      </c>
      <c r="H105" s="197">
        <v>69</v>
      </c>
      <c r="I105" s="226">
        <v>58</v>
      </c>
      <c r="J105" s="129">
        <v>3.1</v>
      </c>
      <c r="K105" s="330" t="s">
        <v>0</v>
      </c>
      <c r="L105" s="332" t="s">
        <v>0</v>
      </c>
      <c r="M105" s="334">
        <v>6.63</v>
      </c>
      <c r="N105" s="364">
        <f>IF(M105=" "," ",(M105+$L$7-M108))</f>
        <v>4.5999999999999996</v>
      </c>
      <c r="O105" s="317">
        <v>50</v>
      </c>
      <c r="P105" s="319">
        <v>42633</v>
      </c>
      <c r="Q105" s="143">
        <v>42856</v>
      </c>
      <c r="R105" s="144">
        <v>43040</v>
      </c>
      <c r="S105" s="321" t="s">
        <v>316</v>
      </c>
      <c r="T105" s="322"/>
      <c r="U105" s="158">
        <v>1</v>
      </c>
      <c r="V105" s="159" t="s">
        <v>0</v>
      </c>
      <c r="W105" s="160">
        <v>1</v>
      </c>
      <c r="X105" s="161" t="s">
        <v>0</v>
      </c>
      <c r="Y105" s="162" t="s">
        <v>0</v>
      </c>
      <c r="Z105" s="199" t="s">
        <v>0</v>
      </c>
      <c r="AA105" s="198" t="s">
        <v>0</v>
      </c>
      <c r="AB105" s="200" t="s">
        <v>0</v>
      </c>
      <c r="AC105" s="250" t="s">
        <v>239</v>
      </c>
      <c r="AD105" s="251" t="s">
        <v>274</v>
      </c>
      <c r="AE105" s="252">
        <f>E105+F105/60+G105/60/60</f>
        <v>41.752861111111109</v>
      </c>
      <c r="AF105" s="251" t="s">
        <v>275</v>
      </c>
      <c r="AG105" s="252" t="e">
        <f>E108+F108/60+G108/60/60</f>
        <v>#VALUE!</v>
      </c>
      <c r="AH105" s="253" t="s">
        <v>276</v>
      </c>
      <c r="AI105" s="252" t="e">
        <f>AG105-AE105</f>
        <v>#VALUE!</v>
      </c>
      <c r="AJ105" s="251" t="s">
        <v>277</v>
      </c>
      <c r="AK105" s="252" t="e">
        <f>AI106*60*COS((AE105+AG105)/2*PI()/180)</f>
        <v>#VALUE!</v>
      </c>
      <c r="AL105" s="251" t="s">
        <v>278</v>
      </c>
      <c r="AM105" s="252" t="e">
        <f>AK105*6076.12</f>
        <v>#VALUE!</v>
      </c>
      <c r="AN105" s="251" t="s">
        <v>279</v>
      </c>
      <c r="AO105" s="252">
        <f>AE105*PI()/180</f>
        <v>0.72872489851678679</v>
      </c>
      <c r="AP105" s="251" t="s">
        <v>280</v>
      </c>
      <c r="AQ105" s="252" t="e">
        <f>AG105 *PI()/180</f>
        <v>#VALUE!</v>
      </c>
      <c r="AR105" s="251" t="s">
        <v>281</v>
      </c>
      <c r="AS105" s="252" t="e">
        <f>1*ATAN2(COS(AO105)*SIN(AQ105)-SIN(AO105)*COS(AQ105)*COS(AQ106-AO106),SIN(AQ106-AO106)*COS(AQ105))</f>
        <v>#VALUE!</v>
      </c>
      <c r="AT105" s="254" t="s">
        <v>282</v>
      </c>
      <c r="AU105" s="255" t="e">
        <f>SQRT(AK106*AK106+AK105*AK105)</f>
        <v>#VALUE!</v>
      </c>
    </row>
    <row r="106" spans="1:47" s="124" customFormat="1" ht="15.95" customHeight="1" thickTop="1" thickBot="1" x14ac:dyDescent="0.3">
      <c r="A106" s="281">
        <v>200100219356</v>
      </c>
      <c r="B106" s="341"/>
      <c r="C106" s="344"/>
      <c r="D106" s="208" t="s">
        <v>244</v>
      </c>
      <c r="E106" s="222">
        <f t="shared" ref="E106:J106" si="18">E105</f>
        <v>41</v>
      </c>
      <c r="F106" s="227">
        <f t="shared" si="18"/>
        <v>45</v>
      </c>
      <c r="G106" s="215">
        <f t="shared" si="18"/>
        <v>10.3</v>
      </c>
      <c r="H106" s="166">
        <f t="shared" si="18"/>
        <v>69</v>
      </c>
      <c r="I106" s="227">
        <f t="shared" si="18"/>
        <v>58</v>
      </c>
      <c r="J106" s="216">
        <f t="shared" si="18"/>
        <v>3.1</v>
      </c>
      <c r="K106" s="331"/>
      <c r="L106" s="333"/>
      <c r="M106" s="334"/>
      <c r="N106" s="365"/>
      <c r="O106" s="318"/>
      <c r="P106" s="320"/>
      <c r="Q106" s="323" t="s">
        <v>372</v>
      </c>
      <c r="R106" s="324"/>
      <c r="S106" s="324"/>
      <c r="T106" s="325"/>
      <c r="U106" s="308" t="s">
        <v>332</v>
      </c>
      <c r="V106" s="309"/>
      <c r="W106" s="309"/>
      <c r="X106" s="309"/>
      <c r="Y106" s="310"/>
      <c r="Z106" s="346" t="s">
        <v>345</v>
      </c>
      <c r="AA106" s="347"/>
      <c r="AB106" s="348"/>
      <c r="AC106" s="250" t="s">
        <v>193</v>
      </c>
      <c r="AD106" s="251" t="s">
        <v>283</v>
      </c>
      <c r="AE106" s="252">
        <f>H105+I105/60+J105/60/60</f>
        <v>69.967527777777775</v>
      </c>
      <c r="AF106" s="251" t="s">
        <v>284</v>
      </c>
      <c r="AG106" s="252" t="e">
        <f>H108+I108/60+J108/60/60</f>
        <v>#VALUE!</v>
      </c>
      <c r="AH106" s="253" t="s">
        <v>285</v>
      </c>
      <c r="AI106" s="252" t="e">
        <f>AE106-AG106</f>
        <v>#VALUE!</v>
      </c>
      <c r="AJ106" s="251" t="s">
        <v>286</v>
      </c>
      <c r="AK106" s="252" t="e">
        <f>AI105*60</f>
        <v>#VALUE!</v>
      </c>
      <c r="AL106" s="251" t="s">
        <v>287</v>
      </c>
      <c r="AM106" s="252" t="e">
        <f>AK106*6076.12</f>
        <v>#VALUE!</v>
      </c>
      <c r="AN106" s="251" t="s">
        <v>288</v>
      </c>
      <c r="AO106" s="252">
        <f>AE106*PI()/180</f>
        <v>1.2211637292028135</v>
      </c>
      <c r="AP106" s="251" t="s">
        <v>289</v>
      </c>
      <c r="AQ106" s="252" t="e">
        <f>AG106*PI()/180</f>
        <v>#VALUE!</v>
      </c>
      <c r="AR106" s="251" t="s">
        <v>290</v>
      </c>
      <c r="AS106" s="256" t="e">
        <f>IF(360+AS105/(2*PI())*360&gt;360,AS105/(PI())*360,360+AS105/(2*PI())*360)</f>
        <v>#VALUE!</v>
      </c>
      <c r="AT106" s="257"/>
      <c r="AU106" s="257"/>
    </row>
    <row r="107" spans="1:47" s="124" customFormat="1" ht="15.95" customHeight="1" thickBot="1" x14ac:dyDescent="0.3">
      <c r="A107" s="205">
        <v>19</v>
      </c>
      <c r="B107" s="341"/>
      <c r="C107" s="344"/>
      <c r="D107" s="208" t="s">
        <v>245</v>
      </c>
      <c r="E107" s="366" t="s">
        <v>263</v>
      </c>
      <c r="F107" s="367"/>
      <c r="G107" s="367"/>
      <c r="H107" s="367"/>
      <c r="I107" s="367"/>
      <c r="J107" s="368"/>
      <c r="K107" s="130" t="s">
        <v>17</v>
      </c>
      <c r="L107" s="260" t="s">
        <v>292</v>
      </c>
      <c r="M107" s="131" t="s">
        <v>252</v>
      </c>
      <c r="N107" s="132" t="s">
        <v>4</v>
      </c>
      <c r="O107" s="133" t="s">
        <v>19</v>
      </c>
      <c r="P107" s="134" t="s">
        <v>189</v>
      </c>
      <c r="Q107" s="326"/>
      <c r="R107" s="324"/>
      <c r="S107" s="324"/>
      <c r="T107" s="325"/>
      <c r="U107" s="311"/>
      <c r="V107" s="312"/>
      <c r="W107" s="312"/>
      <c r="X107" s="312"/>
      <c r="Y107" s="313"/>
      <c r="Z107" s="349"/>
      <c r="AA107" s="350"/>
      <c r="AB107" s="351"/>
      <c r="AC107" s="258"/>
      <c r="AD107" s="257"/>
      <c r="AE107" s="257"/>
      <c r="AF107" s="257"/>
      <c r="AG107" s="257"/>
      <c r="AH107" s="257"/>
      <c r="AI107" s="257"/>
      <c r="AJ107" s="257"/>
      <c r="AK107" s="257"/>
      <c r="AL107" s="257"/>
      <c r="AM107" s="257"/>
      <c r="AN107" s="257"/>
      <c r="AO107" s="257"/>
      <c r="AP107" s="257"/>
      <c r="AQ107" s="257"/>
      <c r="AR107" s="251" t="s">
        <v>291</v>
      </c>
      <c r="AS107" s="256" t="e">
        <f>61.582*ACOS(SIN(AE105)*SIN(AG105)+COS(AE105)*COS(AG105)*(AE106-AG106))*6076.12</f>
        <v>#VALUE!</v>
      </c>
      <c r="AT107" s="257"/>
      <c r="AU107" s="257"/>
    </row>
    <row r="108" spans="1:47" s="123" customFormat="1" ht="35.1" customHeight="1" thickTop="1" thickBot="1" x14ac:dyDescent="0.3">
      <c r="A108" s="206" t="str">
        <f>IF(Z105=1,"VERIFIED",IF(AA105=1,"CHECKED",IF(V105=1,"RECHECK",IF(X105=1,"VERIFY",IF(Y105=1,"NEED APP","NOT SCHED")))))</f>
        <v>NOT SCHED</v>
      </c>
      <c r="B108" s="342"/>
      <c r="C108" s="345"/>
      <c r="D108" s="209" t="s">
        <v>193</v>
      </c>
      <c r="E108" s="223" t="s">
        <v>0</v>
      </c>
      <c r="F108" s="228" t="s">
        <v>0</v>
      </c>
      <c r="G108" s="218" t="s">
        <v>0</v>
      </c>
      <c r="H108" s="217" t="s">
        <v>0</v>
      </c>
      <c r="I108" s="228" t="s">
        <v>0</v>
      </c>
      <c r="J108" s="218" t="s">
        <v>0</v>
      </c>
      <c r="K108" s="135" t="str">
        <f>$N$7</f>
        <v xml:space="preserve"> </v>
      </c>
      <c r="L108" s="259" t="str">
        <f>IF(E108=" ","Not in use ",AU105*6076.12)</f>
        <v xml:space="preserve">Not in use </v>
      </c>
      <c r="M108" s="262">
        <v>2.0299999999999998</v>
      </c>
      <c r="N108" s="269" t="str">
        <f>IF(W105=1,"Need a Photo","Has a Photo")</f>
        <v>Need a Photo</v>
      </c>
      <c r="O108" s="273" t="s">
        <v>262</v>
      </c>
      <c r="P108" s="261" t="str">
        <f>IF(E108=" ","Not in use",(IF(L108&gt;O105,"OFF STA","ON STA")))</f>
        <v>Not in use</v>
      </c>
      <c r="Q108" s="327"/>
      <c r="R108" s="328"/>
      <c r="S108" s="328"/>
      <c r="T108" s="329"/>
      <c r="U108" s="314"/>
      <c r="V108" s="315"/>
      <c r="W108" s="315"/>
      <c r="X108" s="315"/>
      <c r="Y108" s="316"/>
      <c r="Z108" s="352"/>
      <c r="AA108" s="353"/>
      <c r="AB108" s="354"/>
      <c r="AC108" s="122"/>
    </row>
    <row r="109" spans="1:47" s="121" customFormat="1" ht="9" customHeight="1" thickTop="1" thickBot="1" x14ac:dyDescent="0.3">
      <c r="A109" s="282" t="s">
        <v>267</v>
      </c>
      <c r="B109" s="136" t="s">
        <v>12</v>
      </c>
      <c r="C109" s="137"/>
      <c r="D109" s="138" t="s">
        <v>13</v>
      </c>
      <c r="E109" s="220" t="s">
        <v>248</v>
      </c>
      <c r="F109" s="220" t="s">
        <v>249</v>
      </c>
      <c r="G109" s="212" t="s">
        <v>250</v>
      </c>
      <c r="H109" s="138" t="s">
        <v>248</v>
      </c>
      <c r="I109" s="220" t="s">
        <v>249</v>
      </c>
      <c r="J109" s="212" t="s">
        <v>250</v>
      </c>
      <c r="K109" s="139" t="s">
        <v>14</v>
      </c>
      <c r="L109" s="140" t="s">
        <v>15</v>
      </c>
      <c r="M109" s="140" t="s">
        <v>18</v>
      </c>
      <c r="N109" s="141" t="s">
        <v>16</v>
      </c>
      <c r="O109" s="142" t="s">
        <v>20</v>
      </c>
      <c r="P109" s="145" t="s">
        <v>258</v>
      </c>
      <c r="Q109" s="146" t="s">
        <v>254</v>
      </c>
      <c r="R109" s="147"/>
      <c r="S109" s="148" t="s">
        <v>192</v>
      </c>
      <c r="T109" s="149"/>
      <c r="U109" s="150"/>
      <c r="V109" s="151"/>
      <c r="W109" s="152"/>
      <c r="X109" s="153"/>
      <c r="Y109" s="154"/>
      <c r="Z109" s="201" t="s">
        <v>240</v>
      </c>
      <c r="AA109" s="202" t="s">
        <v>241</v>
      </c>
      <c r="AB109" s="203" t="s">
        <v>242</v>
      </c>
      <c r="AC109" s="246"/>
      <c r="AD109" s="247"/>
      <c r="AE109" s="248" t="s">
        <v>269</v>
      </c>
      <c r="AF109" s="247"/>
      <c r="AG109" s="248" t="s">
        <v>270</v>
      </c>
      <c r="AH109" s="248"/>
      <c r="AI109" s="248" t="s">
        <v>271</v>
      </c>
      <c r="AJ109" s="247"/>
      <c r="AK109" s="249" t="s">
        <v>272</v>
      </c>
      <c r="AL109" s="247"/>
      <c r="AM109" s="248"/>
      <c r="AN109" s="247"/>
      <c r="AO109" s="249" t="s">
        <v>273</v>
      </c>
      <c r="AP109" s="247"/>
      <c r="AQ109" s="248"/>
      <c r="AR109" s="247"/>
      <c r="AS109" s="248"/>
      <c r="AT109" s="247"/>
      <c r="AU109" s="247"/>
    </row>
    <row r="110" spans="1:47" s="124" customFormat="1" ht="15.95" customHeight="1" thickBot="1" x14ac:dyDescent="0.3">
      <c r="A110" s="128">
        <v>13476.28</v>
      </c>
      <c r="B110" s="340" t="s">
        <v>313</v>
      </c>
      <c r="C110" s="343" t="s">
        <v>0</v>
      </c>
      <c r="D110" s="208" t="s">
        <v>239</v>
      </c>
      <c r="E110" s="221">
        <v>41</v>
      </c>
      <c r="F110" s="226">
        <v>45</v>
      </c>
      <c r="G110" s="129">
        <v>12.5</v>
      </c>
      <c r="H110" s="197">
        <v>69</v>
      </c>
      <c r="I110" s="226">
        <v>57</v>
      </c>
      <c r="J110" s="129">
        <v>12.5</v>
      </c>
      <c r="K110" s="330" t="s">
        <v>0</v>
      </c>
      <c r="L110" s="332" t="s">
        <v>0</v>
      </c>
      <c r="M110" s="334">
        <v>7</v>
      </c>
      <c r="N110" s="335">
        <f>IF(M110=" "," ",(M110+$L$7-M113))</f>
        <v>4.0199999999999996</v>
      </c>
      <c r="O110" s="317">
        <v>50</v>
      </c>
      <c r="P110" s="319">
        <v>42580</v>
      </c>
      <c r="Q110" s="143">
        <v>42856</v>
      </c>
      <c r="R110" s="144">
        <v>43040</v>
      </c>
      <c r="S110" s="321" t="s">
        <v>261</v>
      </c>
      <c r="T110" s="322"/>
      <c r="U110" s="158">
        <v>1</v>
      </c>
      <c r="V110" s="159" t="s">
        <v>0</v>
      </c>
      <c r="W110" s="160" t="s">
        <v>0</v>
      </c>
      <c r="X110" s="161" t="s">
        <v>0</v>
      </c>
      <c r="Y110" s="162" t="s">
        <v>0</v>
      </c>
      <c r="Z110" s="163" t="s">
        <v>0</v>
      </c>
      <c r="AA110" s="159" t="s">
        <v>0</v>
      </c>
      <c r="AB110" s="164" t="s">
        <v>0</v>
      </c>
      <c r="AC110" s="250" t="s">
        <v>239</v>
      </c>
      <c r="AD110" s="251" t="s">
        <v>274</v>
      </c>
      <c r="AE110" s="252">
        <f>E110+F110/60+G110/60/60</f>
        <v>41.753472222222221</v>
      </c>
      <c r="AF110" s="251" t="s">
        <v>275</v>
      </c>
      <c r="AG110" s="252" t="e">
        <f>E113+F113/60+G113/60/60</f>
        <v>#VALUE!</v>
      </c>
      <c r="AH110" s="253" t="s">
        <v>276</v>
      </c>
      <c r="AI110" s="252" t="e">
        <f>AG110-AE110</f>
        <v>#VALUE!</v>
      </c>
      <c r="AJ110" s="251" t="s">
        <v>277</v>
      </c>
      <c r="AK110" s="252" t="e">
        <f>AI111*60*COS((AE110+AG110)/2*PI()/180)</f>
        <v>#VALUE!</v>
      </c>
      <c r="AL110" s="251" t="s">
        <v>278</v>
      </c>
      <c r="AM110" s="252" t="e">
        <f>AK110*6076.12</f>
        <v>#VALUE!</v>
      </c>
      <c r="AN110" s="251" t="s">
        <v>279</v>
      </c>
      <c r="AO110" s="252">
        <f>AE110*PI()/180</f>
        <v>0.72873556441777132</v>
      </c>
      <c r="AP110" s="251" t="s">
        <v>280</v>
      </c>
      <c r="AQ110" s="252" t="e">
        <f>AG110 *PI()/180</f>
        <v>#VALUE!</v>
      </c>
      <c r="AR110" s="251" t="s">
        <v>281</v>
      </c>
      <c r="AS110" s="252" t="e">
        <f>1*ATAN2(COS(AO110)*SIN(AQ110)-SIN(AO110)*COS(AQ110)*COS(AQ111-AO111),SIN(AQ111-AO111)*COS(AQ110))</f>
        <v>#VALUE!</v>
      </c>
      <c r="AT110" s="254" t="s">
        <v>282</v>
      </c>
      <c r="AU110" s="255" t="e">
        <f>SQRT(AK111*AK111+AK110*AK110)</f>
        <v>#VALUE!</v>
      </c>
    </row>
    <row r="111" spans="1:47" s="124" customFormat="1" ht="15.95" customHeight="1" thickTop="1" thickBot="1" x14ac:dyDescent="0.3">
      <c r="A111" s="210" t="s">
        <v>0</v>
      </c>
      <c r="B111" s="341"/>
      <c r="C111" s="344"/>
      <c r="D111" s="208" t="s">
        <v>244</v>
      </c>
      <c r="E111" s="222">
        <f t="shared" ref="E111:J111" si="19">E110</f>
        <v>41</v>
      </c>
      <c r="F111" s="227">
        <f t="shared" si="19"/>
        <v>45</v>
      </c>
      <c r="G111" s="215">
        <f t="shared" si="19"/>
        <v>12.5</v>
      </c>
      <c r="H111" s="166">
        <f t="shared" si="19"/>
        <v>69</v>
      </c>
      <c r="I111" s="227">
        <f t="shared" si="19"/>
        <v>57</v>
      </c>
      <c r="J111" s="216">
        <f t="shared" si="19"/>
        <v>12.5</v>
      </c>
      <c r="K111" s="331"/>
      <c r="L111" s="333"/>
      <c r="M111" s="334"/>
      <c r="N111" s="336"/>
      <c r="O111" s="318"/>
      <c r="P111" s="320"/>
      <c r="Q111" s="323" t="s">
        <v>348</v>
      </c>
      <c r="R111" s="324"/>
      <c r="S111" s="324"/>
      <c r="T111" s="325"/>
      <c r="U111" s="308" t="s">
        <v>332</v>
      </c>
      <c r="V111" s="309"/>
      <c r="W111" s="309"/>
      <c r="X111" s="309"/>
      <c r="Y111" s="310"/>
      <c r="Z111" s="346" t="s">
        <v>345</v>
      </c>
      <c r="AA111" s="347"/>
      <c r="AB111" s="348"/>
      <c r="AC111" s="250" t="s">
        <v>193</v>
      </c>
      <c r="AD111" s="251" t="s">
        <v>283</v>
      </c>
      <c r="AE111" s="252">
        <f>H110+I110/60+J110/60/60</f>
        <v>69.953472222222231</v>
      </c>
      <c r="AF111" s="251" t="s">
        <v>284</v>
      </c>
      <c r="AG111" s="252" t="e">
        <f>H113+I113/60+J113/60/60</f>
        <v>#VALUE!</v>
      </c>
      <c r="AH111" s="253" t="s">
        <v>285</v>
      </c>
      <c r="AI111" s="252" t="e">
        <f>AE111-AG111</f>
        <v>#VALUE!</v>
      </c>
      <c r="AJ111" s="251" t="s">
        <v>286</v>
      </c>
      <c r="AK111" s="252" t="e">
        <f>AI110*60</f>
        <v>#VALUE!</v>
      </c>
      <c r="AL111" s="251" t="s">
        <v>287</v>
      </c>
      <c r="AM111" s="252" t="e">
        <f>AK111*6076.12</f>
        <v>#VALUE!</v>
      </c>
      <c r="AN111" s="251" t="s">
        <v>288</v>
      </c>
      <c r="AO111" s="252">
        <f>AE111*PI()/180</f>
        <v>1.2209184134801723</v>
      </c>
      <c r="AP111" s="251" t="s">
        <v>289</v>
      </c>
      <c r="AQ111" s="252" t="e">
        <f>AG111*PI()/180</f>
        <v>#VALUE!</v>
      </c>
      <c r="AR111" s="251" t="s">
        <v>290</v>
      </c>
      <c r="AS111" s="256" t="e">
        <f>IF(360+AS110/(2*PI())*360&gt;360,AS110/(PI())*360,360+AS110/(2*PI())*360)</f>
        <v>#VALUE!</v>
      </c>
      <c r="AT111" s="257"/>
      <c r="AU111" s="257"/>
    </row>
    <row r="112" spans="1:47" s="124" customFormat="1" ht="15.95" customHeight="1" thickBot="1" x14ac:dyDescent="0.3">
      <c r="A112" s="205">
        <v>20</v>
      </c>
      <c r="B112" s="341"/>
      <c r="C112" s="344"/>
      <c r="D112" s="208" t="s">
        <v>245</v>
      </c>
      <c r="E112" s="366" t="s">
        <v>263</v>
      </c>
      <c r="F112" s="367"/>
      <c r="G112" s="367"/>
      <c r="H112" s="367"/>
      <c r="I112" s="367"/>
      <c r="J112" s="368"/>
      <c r="K112" s="130" t="s">
        <v>17</v>
      </c>
      <c r="L112" s="260" t="s">
        <v>292</v>
      </c>
      <c r="M112" s="131" t="s">
        <v>252</v>
      </c>
      <c r="N112" s="132" t="s">
        <v>4</v>
      </c>
      <c r="O112" s="133" t="s">
        <v>19</v>
      </c>
      <c r="P112" s="134" t="s">
        <v>189</v>
      </c>
      <c r="Q112" s="326"/>
      <c r="R112" s="324"/>
      <c r="S112" s="324"/>
      <c r="T112" s="325"/>
      <c r="U112" s="311"/>
      <c r="V112" s="312"/>
      <c r="W112" s="312"/>
      <c r="X112" s="312"/>
      <c r="Y112" s="313"/>
      <c r="Z112" s="349"/>
      <c r="AA112" s="350"/>
      <c r="AB112" s="351"/>
      <c r="AC112" s="258"/>
      <c r="AD112" s="257"/>
      <c r="AE112" s="257"/>
      <c r="AF112" s="257"/>
      <c r="AG112" s="257"/>
      <c r="AH112" s="257"/>
      <c r="AI112" s="257"/>
      <c r="AJ112" s="257"/>
      <c r="AK112" s="257"/>
      <c r="AL112" s="257"/>
      <c r="AM112" s="257"/>
      <c r="AN112" s="257"/>
      <c r="AO112" s="257"/>
      <c r="AP112" s="257"/>
      <c r="AQ112" s="257"/>
      <c r="AR112" s="251" t="s">
        <v>291</v>
      </c>
      <c r="AS112" s="256" t="e">
        <f>61.582*ACOS(SIN(AE110)*SIN(AG110)+COS(AE110)*COS(AG110)*(AE111-AG111))*6076.12</f>
        <v>#VALUE!</v>
      </c>
      <c r="AT112" s="257"/>
      <c r="AU112" s="257"/>
    </row>
    <row r="113" spans="1:47" s="123" customFormat="1" ht="35.1" customHeight="1" thickTop="1" thickBot="1" x14ac:dyDescent="0.3">
      <c r="A113" s="206" t="str">
        <f>IF(Z110=1,"VERIFIED",IF(AA110=1,"CHECKED",IF(V110=1,"RECHECK",IF(X110=1,"VERIFY",IF(Y110=1,"NEED APP","NOT SCHED")))))</f>
        <v>NOT SCHED</v>
      </c>
      <c r="B113" s="342"/>
      <c r="C113" s="345"/>
      <c r="D113" s="209" t="s">
        <v>193</v>
      </c>
      <c r="E113" s="223" t="s">
        <v>0</v>
      </c>
      <c r="F113" s="228" t="s">
        <v>0</v>
      </c>
      <c r="G113" s="218" t="s">
        <v>0</v>
      </c>
      <c r="H113" s="217" t="s">
        <v>0</v>
      </c>
      <c r="I113" s="228" t="s">
        <v>0</v>
      </c>
      <c r="J113" s="218" t="s">
        <v>0</v>
      </c>
      <c r="K113" s="135" t="str">
        <f>$N$7</f>
        <v xml:space="preserve"> </v>
      </c>
      <c r="L113" s="259" t="str">
        <f>IF(E113=" ","Not in use ",AU110*6076.12)</f>
        <v xml:space="preserve">Not in use </v>
      </c>
      <c r="M113" s="262">
        <v>2.98</v>
      </c>
      <c r="N113" s="272" t="str">
        <f>IF(W110=1,"Need Photo","Has Photo")</f>
        <v>Has Photo</v>
      </c>
      <c r="O113" s="273" t="s">
        <v>262</v>
      </c>
      <c r="P113" s="261" t="str">
        <f>IF(E113=" ","Not in use",(IF(L113&gt;O110,"OFF STA","ON STA")))</f>
        <v>Not in use</v>
      </c>
      <c r="Q113" s="327"/>
      <c r="R113" s="328"/>
      <c r="S113" s="328"/>
      <c r="T113" s="329"/>
      <c r="U113" s="314"/>
      <c r="V113" s="315"/>
      <c r="W113" s="315"/>
      <c r="X113" s="315"/>
      <c r="Y113" s="316"/>
      <c r="Z113" s="352"/>
      <c r="AA113" s="353"/>
      <c r="AB113" s="354"/>
      <c r="AC113" s="122"/>
    </row>
    <row r="114" spans="1:47" s="123" customFormat="1" ht="78" customHeight="1" thickTop="1" thickBot="1" x14ac:dyDescent="0.3">
      <c r="A114" s="240" t="s">
        <v>266</v>
      </c>
      <c r="B114" s="179"/>
      <c r="C114" s="180"/>
      <c r="D114" s="181"/>
      <c r="E114" s="224"/>
      <c r="F114" s="224"/>
      <c r="G114" s="183"/>
      <c r="H114" s="182"/>
      <c r="I114" s="224"/>
      <c r="J114" s="183"/>
      <c r="K114" s="184"/>
      <c r="L114" s="185"/>
      <c r="M114" s="186"/>
      <c r="N114" s="187"/>
      <c r="O114" s="188"/>
      <c r="P114" s="185"/>
      <c r="Q114" s="189"/>
      <c r="R114" s="189"/>
      <c r="S114" s="189"/>
      <c r="T114" s="190"/>
      <c r="U114" s="191"/>
      <c r="V114" s="192"/>
      <c r="W114" s="192"/>
      <c r="X114" s="192"/>
      <c r="Y114" s="193"/>
      <c r="Z114" s="194"/>
      <c r="AA114" s="195"/>
      <c r="AB114" s="196"/>
      <c r="AC114" s="122"/>
    </row>
    <row r="115" spans="1:47" s="7" customFormat="1" ht="16.5" customHeight="1" thickTop="1" thickBot="1" x14ac:dyDescent="0.3">
      <c r="A115" s="296" t="s">
        <v>265</v>
      </c>
      <c r="B115" s="298" t="s">
        <v>308</v>
      </c>
      <c r="C115" s="299"/>
      <c r="D115" s="300"/>
      <c r="E115" s="278" t="s">
        <v>251</v>
      </c>
      <c r="F115" s="279"/>
      <c r="G115" s="301"/>
      <c r="H115" s="302" t="s">
        <v>253</v>
      </c>
      <c r="I115" s="279"/>
      <c r="J115" s="301"/>
      <c r="K115" s="303" t="s">
        <v>0</v>
      </c>
      <c r="L115" s="304" t="s">
        <v>0</v>
      </c>
      <c r="M115" s="305" t="s">
        <v>0</v>
      </c>
      <c r="N115" s="306" t="s">
        <v>0</v>
      </c>
      <c r="O115" s="307"/>
      <c r="P115" s="355" t="str">
        <f>$P$2</f>
        <v xml:space="preserve">D11 - AN-3 - Little Pleasant Bay Run </v>
      </c>
      <c r="Q115" s="355"/>
      <c r="R115" s="355"/>
      <c r="S115" s="355"/>
      <c r="T115" s="355"/>
      <c r="U115" s="291"/>
      <c r="V115" s="292"/>
      <c r="W115" s="293"/>
      <c r="X115" s="294"/>
      <c r="Y115" s="292"/>
      <c r="Z115" s="294"/>
      <c r="AA115" s="292"/>
      <c r="AB115" s="295"/>
      <c r="AC115" s="8"/>
    </row>
    <row r="116" spans="1:47" s="121" customFormat="1" ht="9" customHeight="1" thickTop="1" thickBot="1" x14ac:dyDescent="0.3">
      <c r="A116" s="282" t="s">
        <v>267</v>
      </c>
      <c r="B116" s="136" t="s">
        <v>12</v>
      </c>
      <c r="C116" s="137"/>
      <c r="D116" s="138" t="s">
        <v>13</v>
      </c>
      <c r="E116" s="220" t="s">
        <v>248</v>
      </c>
      <c r="F116" s="220" t="s">
        <v>249</v>
      </c>
      <c r="G116" s="212" t="s">
        <v>250</v>
      </c>
      <c r="H116" s="138" t="s">
        <v>248</v>
      </c>
      <c r="I116" s="220" t="s">
        <v>249</v>
      </c>
      <c r="J116" s="212" t="s">
        <v>250</v>
      </c>
      <c r="K116" s="139" t="s">
        <v>14</v>
      </c>
      <c r="L116" s="140" t="s">
        <v>15</v>
      </c>
      <c r="M116" s="140" t="s">
        <v>18</v>
      </c>
      <c r="N116" s="141" t="s">
        <v>16</v>
      </c>
      <c r="O116" s="142" t="s">
        <v>20</v>
      </c>
      <c r="P116" s="145" t="s">
        <v>258</v>
      </c>
      <c r="Q116" s="146" t="s">
        <v>254</v>
      </c>
      <c r="R116" s="147"/>
      <c r="S116" s="148" t="s">
        <v>192</v>
      </c>
      <c r="T116" s="149"/>
      <c r="U116" s="150"/>
      <c r="V116" s="151"/>
      <c r="W116" s="152"/>
      <c r="X116" s="153"/>
      <c r="Y116" s="154"/>
      <c r="Z116" s="155" t="s">
        <v>240</v>
      </c>
      <c r="AA116" s="156" t="s">
        <v>241</v>
      </c>
      <c r="AB116" s="157" t="s">
        <v>242</v>
      </c>
      <c r="AC116" s="246"/>
      <c r="AD116" s="247"/>
      <c r="AE116" s="248" t="s">
        <v>269</v>
      </c>
      <c r="AF116" s="247"/>
      <c r="AG116" s="248" t="s">
        <v>270</v>
      </c>
      <c r="AH116" s="248"/>
      <c r="AI116" s="248" t="s">
        <v>271</v>
      </c>
      <c r="AJ116" s="247"/>
      <c r="AK116" s="249" t="s">
        <v>272</v>
      </c>
      <c r="AL116" s="247"/>
      <c r="AM116" s="248"/>
      <c r="AN116" s="247"/>
      <c r="AO116" s="249" t="s">
        <v>273</v>
      </c>
      <c r="AP116" s="247"/>
      <c r="AQ116" s="248"/>
      <c r="AR116" s="247"/>
      <c r="AS116" s="248"/>
      <c r="AT116" s="247"/>
      <c r="AU116" s="247"/>
    </row>
    <row r="117" spans="1:47" s="124" customFormat="1" ht="15.95" customHeight="1" thickBot="1" x14ac:dyDescent="0.3">
      <c r="A117" s="128">
        <v>13476.28</v>
      </c>
      <c r="B117" s="340" t="s">
        <v>317</v>
      </c>
      <c r="C117" s="343" t="s">
        <v>0</v>
      </c>
      <c r="D117" s="208" t="s">
        <v>239</v>
      </c>
      <c r="E117" s="221">
        <v>41</v>
      </c>
      <c r="F117" s="226">
        <v>45</v>
      </c>
      <c r="G117" s="129">
        <v>23</v>
      </c>
      <c r="H117" s="197">
        <v>69</v>
      </c>
      <c r="I117" s="226">
        <v>57</v>
      </c>
      <c r="J117" s="129">
        <v>29</v>
      </c>
      <c r="K117" s="330" t="s">
        <v>0</v>
      </c>
      <c r="L117" s="332" t="s">
        <v>0</v>
      </c>
      <c r="M117" s="334">
        <v>15.4</v>
      </c>
      <c r="N117" s="335">
        <f>IF(M117=" "," ",(M117+$L$7-M120))</f>
        <v>12.39</v>
      </c>
      <c r="O117" s="317">
        <v>50</v>
      </c>
      <c r="P117" s="319">
        <v>42580</v>
      </c>
      <c r="Q117" s="143">
        <v>42856</v>
      </c>
      <c r="R117" s="144">
        <v>43040</v>
      </c>
      <c r="S117" s="321" t="s">
        <v>261</v>
      </c>
      <c r="T117" s="322"/>
      <c r="U117" s="158">
        <v>1</v>
      </c>
      <c r="V117" s="159" t="s">
        <v>0</v>
      </c>
      <c r="W117" s="160">
        <v>1</v>
      </c>
      <c r="X117" s="161" t="s">
        <v>0</v>
      </c>
      <c r="Y117" s="162" t="s">
        <v>0</v>
      </c>
      <c r="Z117" s="163" t="s">
        <v>0</v>
      </c>
      <c r="AA117" s="159" t="s">
        <v>0</v>
      </c>
      <c r="AB117" s="164" t="s">
        <v>0</v>
      </c>
      <c r="AC117" s="250" t="s">
        <v>239</v>
      </c>
      <c r="AD117" s="251" t="s">
        <v>274</v>
      </c>
      <c r="AE117" s="252">
        <f>E117+F117/60+G117/60/60</f>
        <v>41.756388888888885</v>
      </c>
      <c r="AF117" s="251" t="s">
        <v>275</v>
      </c>
      <c r="AG117" s="252" t="e">
        <f>E120+F120/60+G120/60/60</f>
        <v>#VALUE!</v>
      </c>
      <c r="AH117" s="253" t="s">
        <v>276</v>
      </c>
      <c r="AI117" s="252" t="e">
        <f>AG117-AE117</f>
        <v>#VALUE!</v>
      </c>
      <c r="AJ117" s="251" t="s">
        <v>277</v>
      </c>
      <c r="AK117" s="252" t="e">
        <f>AI118*60*COS((AE117+AG117)/2*PI()/180)</f>
        <v>#VALUE!</v>
      </c>
      <c r="AL117" s="251" t="s">
        <v>278</v>
      </c>
      <c r="AM117" s="252" t="e">
        <f>AK117*6076.12</f>
        <v>#VALUE!</v>
      </c>
      <c r="AN117" s="251" t="s">
        <v>279</v>
      </c>
      <c r="AO117" s="252">
        <f>AE117*PI()/180</f>
        <v>0.72878646985428774</v>
      </c>
      <c r="AP117" s="251" t="s">
        <v>280</v>
      </c>
      <c r="AQ117" s="252" t="e">
        <f>AG117 *PI()/180</f>
        <v>#VALUE!</v>
      </c>
      <c r="AR117" s="251" t="s">
        <v>281</v>
      </c>
      <c r="AS117" s="252" t="e">
        <f>1*ATAN2(COS(AO117)*SIN(AQ117)-SIN(AO117)*COS(AQ117)*COS(AQ118-AO118),SIN(AQ118-AO118)*COS(AQ117))</f>
        <v>#VALUE!</v>
      </c>
      <c r="AT117" s="254" t="s">
        <v>282</v>
      </c>
      <c r="AU117" s="255" t="e">
        <f>SQRT(AK118*AK118+AK117*AK117)</f>
        <v>#VALUE!</v>
      </c>
    </row>
    <row r="118" spans="1:47" s="124" customFormat="1" ht="15.95" customHeight="1" thickTop="1" thickBot="1" x14ac:dyDescent="0.3">
      <c r="A118" s="210" t="s">
        <v>0</v>
      </c>
      <c r="B118" s="341"/>
      <c r="C118" s="344"/>
      <c r="D118" s="208" t="s">
        <v>244</v>
      </c>
      <c r="E118" s="222">
        <f t="shared" ref="E118:J118" si="20">E117</f>
        <v>41</v>
      </c>
      <c r="F118" s="227">
        <f t="shared" si="20"/>
        <v>45</v>
      </c>
      <c r="G118" s="215">
        <f t="shared" si="20"/>
        <v>23</v>
      </c>
      <c r="H118" s="166">
        <f t="shared" si="20"/>
        <v>69</v>
      </c>
      <c r="I118" s="227">
        <f t="shared" si="20"/>
        <v>57</v>
      </c>
      <c r="J118" s="216">
        <f t="shared" si="20"/>
        <v>29</v>
      </c>
      <c r="K118" s="331"/>
      <c r="L118" s="333"/>
      <c r="M118" s="334"/>
      <c r="N118" s="336"/>
      <c r="O118" s="318"/>
      <c r="P118" s="320"/>
      <c r="Q118" s="323" t="s">
        <v>373</v>
      </c>
      <c r="R118" s="324"/>
      <c r="S118" s="324"/>
      <c r="T118" s="325"/>
      <c r="U118" s="308" t="s">
        <v>332</v>
      </c>
      <c r="V118" s="309"/>
      <c r="W118" s="309"/>
      <c r="X118" s="309"/>
      <c r="Y118" s="310"/>
      <c r="Z118" s="346" t="s">
        <v>345</v>
      </c>
      <c r="AA118" s="347"/>
      <c r="AB118" s="348"/>
      <c r="AC118" s="250" t="s">
        <v>193</v>
      </c>
      <c r="AD118" s="251" t="s">
        <v>283</v>
      </c>
      <c r="AE118" s="252">
        <f>H117+I117/60+J117/60/60</f>
        <v>69.958055555555561</v>
      </c>
      <c r="AF118" s="251" t="s">
        <v>284</v>
      </c>
      <c r="AG118" s="252" t="e">
        <f>H120+I120/60+J120/60/60</f>
        <v>#VALUE!</v>
      </c>
      <c r="AH118" s="253" t="s">
        <v>285</v>
      </c>
      <c r="AI118" s="252" t="e">
        <f>AE118-AG118</f>
        <v>#VALUE!</v>
      </c>
      <c r="AJ118" s="251" t="s">
        <v>286</v>
      </c>
      <c r="AK118" s="252" t="e">
        <f>AI117*60</f>
        <v>#VALUE!</v>
      </c>
      <c r="AL118" s="251" t="s">
        <v>287</v>
      </c>
      <c r="AM118" s="252" t="e">
        <f>AK118*6076.12</f>
        <v>#VALUE!</v>
      </c>
      <c r="AN118" s="251" t="s">
        <v>288</v>
      </c>
      <c r="AO118" s="252">
        <f>AE118*PI()/180</f>
        <v>1.2209984077375553</v>
      </c>
      <c r="AP118" s="251" t="s">
        <v>289</v>
      </c>
      <c r="AQ118" s="252" t="e">
        <f>AG118*PI()/180</f>
        <v>#VALUE!</v>
      </c>
      <c r="AR118" s="251" t="s">
        <v>290</v>
      </c>
      <c r="AS118" s="256" t="e">
        <f>IF(360+AS117/(2*PI())*360&gt;360,AS117/(PI())*360,360+AS117/(2*PI())*360)</f>
        <v>#VALUE!</v>
      </c>
      <c r="AT118" s="257"/>
      <c r="AU118" s="257"/>
    </row>
    <row r="119" spans="1:47" s="124" customFormat="1" ht="15.95" customHeight="1" thickBot="1" x14ac:dyDescent="0.3">
      <c r="A119" s="205">
        <v>21</v>
      </c>
      <c r="B119" s="341"/>
      <c r="C119" s="344"/>
      <c r="D119" s="208" t="s">
        <v>245</v>
      </c>
      <c r="E119" s="366" t="s">
        <v>263</v>
      </c>
      <c r="F119" s="367"/>
      <c r="G119" s="367"/>
      <c r="H119" s="367"/>
      <c r="I119" s="367"/>
      <c r="J119" s="368"/>
      <c r="K119" s="130" t="s">
        <v>17</v>
      </c>
      <c r="L119" s="260" t="s">
        <v>292</v>
      </c>
      <c r="M119" s="131" t="s">
        <v>252</v>
      </c>
      <c r="N119" s="132" t="s">
        <v>4</v>
      </c>
      <c r="O119" s="133" t="s">
        <v>19</v>
      </c>
      <c r="P119" s="134" t="s">
        <v>189</v>
      </c>
      <c r="Q119" s="326"/>
      <c r="R119" s="324"/>
      <c r="S119" s="324"/>
      <c r="T119" s="325"/>
      <c r="U119" s="311"/>
      <c r="V119" s="312"/>
      <c r="W119" s="312"/>
      <c r="X119" s="312"/>
      <c r="Y119" s="313"/>
      <c r="Z119" s="349"/>
      <c r="AA119" s="350"/>
      <c r="AB119" s="351"/>
      <c r="AC119" s="258"/>
      <c r="AD119" s="257"/>
      <c r="AE119" s="257"/>
      <c r="AF119" s="257"/>
      <c r="AG119" s="257"/>
      <c r="AH119" s="257"/>
      <c r="AI119" s="257"/>
      <c r="AJ119" s="257"/>
      <c r="AK119" s="257"/>
      <c r="AL119" s="257"/>
      <c r="AM119" s="257"/>
      <c r="AN119" s="257"/>
      <c r="AO119" s="257"/>
      <c r="AP119" s="257"/>
      <c r="AQ119" s="257"/>
      <c r="AR119" s="251" t="s">
        <v>291</v>
      </c>
      <c r="AS119" s="256" t="e">
        <f>61.582*ACOS(SIN(AE117)*SIN(AG117)+COS(AE117)*COS(AG117)*(AE118-AG118))*6076.12</f>
        <v>#VALUE!</v>
      </c>
      <c r="AT119" s="257"/>
      <c r="AU119" s="257"/>
    </row>
    <row r="120" spans="1:47" s="123" customFormat="1" ht="35.1" customHeight="1" thickTop="1" thickBot="1" x14ac:dyDescent="0.3">
      <c r="A120" s="206" t="str">
        <f>IF(Z117=1,"VERIFIED",IF(AA117=1,"CHECKED",IF(V117=1,"RECHECK",IF(X117=1,"VERIFY",IF(Y117=1,"NEED APP","NOT SCHED")))))</f>
        <v>NOT SCHED</v>
      </c>
      <c r="B120" s="342"/>
      <c r="C120" s="345"/>
      <c r="D120" s="209" t="s">
        <v>193</v>
      </c>
      <c r="E120" s="223" t="s">
        <v>0</v>
      </c>
      <c r="F120" s="228" t="s">
        <v>0</v>
      </c>
      <c r="G120" s="218" t="s">
        <v>0</v>
      </c>
      <c r="H120" s="217" t="s">
        <v>0</v>
      </c>
      <c r="I120" s="228" t="s">
        <v>0</v>
      </c>
      <c r="J120" s="218" t="s">
        <v>0</v>
      </c>
      <c r="K120" s="135" t="str">
        <f>$N$7</f>
        <v xml:space="preserve"> </v>
      </c>
      <c r="L120" s="259" t="str">
        <f>IF(E120=" ","Not in use ",AU117*6076.12)</f>
        <v xml:space="preserve">Not in use </v>
      </c>
      <c r="M120" s="262">
        <v>3.01</v>
      </c>
      <c r="N120" s="269" t="str">
        <f>IF(W117=1,"Need a Photo","Has a Photo")</f>
        <v>Need a Photo</v>
      </c>
      <c r="O120" s="273" t="s">
        <v>262</v>
      </c>
      <c r="P120" s="261" t="str">
        <f>IF(E120=" ","Not in use",(IF(L120&gt;O117,"OFF STA","ON STA")))</f>
        <v>Not in use</v>
      </c>
      <c r="Q120" s="327"/>
      <c r="R120" s="328"/>
      <c r="S120" s="328"/>
      <c r="T120" s="329"/>
      <c r="U120" s="314"/>
      <c r="V120" s="315"/>
      <c r="W120" s="315"/>
      <c r="X120" s="315"/>
      <c r="Y120" s="316"/>
      <c r="Z120" s="352"/>
      <c r="AA120" s="353"/>
      <c r="AB120" s="354"/>
      <c r="AC120" s="122"/>
    </row>
    <row r="121" spans="1:47" s="121" customFormat="1" ht="9" customHeight="1" thickTop="1" thickBot="1" x14ac:dyDescent="0.3">
      <c r="A121" s="282" t="s">
        <v>267</v>
      </c>
      <c r="B121" s="136" t="s">
        <v>12</v>
      </c>
      <c r="C121" s="137"/>
      <c r="D121" s="138" t="s">
        <v>13</v>
      </c>
      <c r="E121" s="220" t="s">
        <v>248</v>
      </c>
      <c r="F121" s="220" t="s">
        <v>249</v>
      </c>
      <c r="G121" s="212" t="s">
        <v>250</v>
      </c>
      <c r="H121" s="138" t="s">
        <v>248</v>
      </c>
      <c r="I121" s="220" t="s">
        <v>249</v>
      </c>
      <c r="J121" s="212" t="s">
        <v>250</v>
      </c>
      <c r="K121" s="139" t="s">
        <v>14</v>
      </c>
      <c r="L121" s="140" t="s">
        <v>15</v>
      </c>
      <c r="M121" s="140" t="s">
        <v>18</v>
      </c>
      <c r="N121" s="141" t="s">
        <v>16</v>
      </c>
      <c r="O121" s="142" t="s">
        <v>20</v>
      </c>
      <c r="P121" s="145" t="s">
        <v>258</v>
      </c>
      <c r="Q121" s="146" t="s">
        <v>254</v>
      </c>
      <c r="R121" s="147"/>
      <c r="S121" s="148" t="s">
        <v>192</v>
      </c>
      <c r="T121" s="149"/>
      <c r="U121" s="150"/>
      <c r="V121" s="151"/>
      <c r="W121" s="152"/>
      <c r="X121" s="153"/>
      <c r="Y121" s="154"/>
      <c r="Z121" s="155" t="s">
        <v>240</v>
      </c>
      <c r="AA121" s="156" t="s">
        <v>241</v>
      </c>
      <c r="AB121" s="157" t="s">
        <v>242</v>
      </c>
      <c r="AC121" s="246"/>
      <c r="AD121" s="247"/>
      <c r="AE121" s="248" t="s">
        <v>269</v>
      </c>
      <c r="AF121" s="247"/>
      <c r="AG121" s="248" t="s">
        <v>270</v>
      </c>
      <c r="AH121" s="248"/>
      <c r="AI121" s="248" t="s">
        <v>271</v>
      </c>
      <c r="AJ121" s="247"/>
      <c r="AK121" s="249" t="s">
        <v>272</v>
      </c>
      <c r="AL121" s="247"/>
      <c r="AM121" s="248"/>
      <c r="AN121" s="247"/>
      <c r="AO121" s="249" t="s">
        <v>273</v>
      </c>
      <c r="AP121" s="247"/>
      <c r="AQ121" s="248"/>
      <c r="AR121" s="247"/>
      <c r="AS121" s="248"/>
      <c r="AT121" s="247"/>
      <c r="AU121" s="247"/>
    </row>
    <row r="122" spans="1:47" s="124" customFormat="1" ht="15.95" customHeight="1" thickBot="1" x14ac:dyDescent="0.3">
      <c r="A122" s="128">
        <v>13476.3</v>
      </c>
      <c r="B122" s="340" t="s">
        <v>318</v>
      </c>
      <c r="C122" s="343" t="s">
        <v>0</v>
      </c>
      <c r="D122" s="208" t="s">
        <v>239</v>
      </c>
      <c r="E122" s="221">
        <v>41</v>
      </c>
      <c r="F122" s="226">
        <v>45</v>
      </c>
      <c r="G122" s="129">
        <v>31.4</v>
      </c>
      <c r="H122" s="197">
        <v>69</v>
      </c>
      <c r="I122" s="226">
        <v>57</v>
      </c>
      <c r="J122" s="129">
        <v>27.5</v>
      </c>
      <c r="K122" s="330" t="s">
        <v>0</v>
      </c>
      <c r="L122" s="332" t="s">
        <v>0</v>
      </c>
      <c r="M122" s="334">
        <v>9.8000000000000007</v>
      </c>
      <c r="N122" s="335">
        <f>IF(M122=" "," ",(M122+$L$7-M125))</f>
        <v>6.9200000000000008</v>
      </c>
      <c r="O122" s="317">
        <v>50</v>
      </c>
      <c r="P122" s="356">
        <v>42893</v>
      </c>
      <c r="Q122" s="143">
        <v>42856</v>
      </c>
      <c r="R122" s="144">
        <v>43040</v>
      </c>
      <c r="S122" s="321" t="s">
        <v>261</v>
      </c>
      <c r="T122" s="322"/>
      <c r="U122" s="158">
        <v>1</v>
      </c>
      <c r="V122" s="159" t="s">
        <v>0</v>
      </c>
      <c r="W122" s="160" t="s">
        <v>0</v>
      </c>
      <c r="X122" s="161" t="s">
        <v>0</v>
      </c>
      <c r="Y122" s="162" t="s">
        <v>0</v>
      </c>
      <c r="Z122" s="163" t="s">
        <v>0</v>
      </c>
      <c r="AA122" s="159" t="s">
        <v>0</v>
      </c>
      <c r="AB122" s="164" t="s">
        <v>0</v>
      </c>
      <c r="AC122" s="250" t="s">
        <v>239</v>
      </c>
      <c r="AD122" s="251" t="s">
        <v>274</v>
      </c>
      <c r="AE122" s="252">
        <f>E122+F122/60+G122/60/60</f>
        <v>41.758722222222225</v>
      </c>
      <c r="AF122" s="251" t="s">
        <v>275</v>
      </c>
      <c r="AG122" s="252" t="e">
        <f>E125+F125/60+G125/60/60</f>
        <v>#VALUE!</v>
      </c>
      <c r="AH122" s="253" t="s">
        <v>276</v>
      </c>
      <c r="AI122" s="252" t="e">
        <f>AG122-AE122</f>
        <v>#VALUE!</v>
      </c>
      <c r="AJ122" s="251" t="s">
        <v>277</v>
      </c>
      <c r="AK122" s="252" t="e">
        <f>AI123*60*COS((AE122+AG122)/2*PI()/180)</f>
        <v>#VALUE!</v>
      </c>
      <c r="AL122" s="251" t="s">
        <v>278</v>
      </c>
      <c r="AM122" s="252" t="e">
        <f>AK122*6076.12</f>
        <v>#VALUE!</v>
      </c>
      <c r="AN122" s="251" t="s">
        <v>279</v>
      </c>
      <c r="AO122" s="252">
        <f>AE122*PI()/180</f>
        <v>0.72882719420350095</v>
      </c>
      <c r="AP122" s="251" t="s">
        <v>280</v>
      </c>
      <c r="AQ122" s="252" t="e">
        <f>AG122 *PI()/180</f>
        <v>#VALUE!</v>
      </c>
      <c r="AR122" s="251" t="s">
        <v>281</v>
      </c>
      <c r="AS122" s="252" t="e">
        <f>1*ATAN2(COS(AO122)*SIN(AQ122)-SIN(AO122)*COS(AQ122)*COS(AQ123-AO123),SIN(AQ123-AO123)*COS(AQ122))</f>
        <v>#VALUE!</v>
      </c>
      <c r="AT122" s="254" t="s">
        <v>282</v>
      </c>
      <c r="AU122" s="255" t="e">
        <f>SQRT(AK123*AK123+AK122*AK122)</f>
        <v>#VALUE!</v>
      </c>
    </row>
    <row r="123" spans="1:47" s="124" customFormat="1" ht="15.95" customHeight="1" thickTop="1" thickBot="1" x14ac:dyDescent="0.3">
      <c r="A123" s="210" t="s">
        <v>0</v>
      </c>
      <c r="B123" s="341"/>
      <c r="C123" s="344"/>
      <c r="D123" s="208" t="s">
        <v>244</v>
      </c>
      <c r="E123" s="222">
        <f t="shared" ref="E123:J123" si="21">E122</f>
        <v>41</v>
      </c>
      <c r="F123" s="227">
        <f t="shared" si="21"/>
        <v>45</v>
      </c>
      <c r="G123" s="215">
        <f t="shared" si="21"/>
        <v>31.4</v>
      </c>
      <c r="H123" s="166">
        <f t="shared" si="21"/>
        <v>69</v>
      </c>
      <c r="I123" s="227">
        <f t="shared" si="21"/>
        <v>57</v>
      </c>
      <c r="J123" s="216">
        <f t="shared" si="21"/>
        <v>27.5</v>
      </c>
      <c r="K123" s="331"/>
      <c r="L123" s="333"/>
      <c r="M123" s="334"/>
      <c r="N123" s="336"/>
      <c r="O123" s="318"/>
      <c r="P123" s="357"/>
      <c r="Q123" s="323" t="s">
        <v>337</v>
      </c>
      <c r="R123" s="358"/>
      <c r="S123" s="358"/>
      <c r="T123" s="359"/>
      <c r="U123" s="308" t="s">
        <v>332</v>
      </c>
      <c r="V123" s="309"/>
      <c r="W123" s="309"/>
      <c r="X123" s="309"/>
      <c r="Y123" s="310"/>
      <c r="Z123" s="346" t="s">
        <v>345</v>
      </c>
      <c r="AA123" s="347"/>
      <c r="AB123" s="348"/>
      <c r="AC123" s="250" t="s">
        <v>193</v>
      </c>
      <c r="AD123" s="251" t="s">
        <v>283</v>
      </c>
      <c r="AE123" s="252">
        <f>H122+I122/60+J122/60/60</f>
        <v>69.957638888888894</v>
      </c>
      <c r="AF123" s="251" t="s">
        <v>284</v>
      </c>
      <c r="AG123" s="252" t="e">
        <f>H125+I125/60+J125/60/60</f>
        <v>#VALUE!</v>
      </c>
      <c r="AH123" s="253" t="s">
        <v>285</v>
      </c>
      <c r="AI123" s="252" t="e">
        <f>AE123-AG123</f>
        <v>#VALUE!</v>
      </c>
      <c r="AJ123" s="251" t="s">
        <v>286</v>
      </c>
      <c r="AK123" s="252" t="e">
        <f>AI122*60</f>
        <v>#VALUE!</v>
      </c>
      <c r="AL123" s="251" t="s">
        <v>287</v>
      </c>
      <c r="AM123" s="252" t="e">
        <f>AK123*6076.12</f>
        <v>#VALUE!</v>
      </c>
      <c r="AN123" s="251" t="s">
        <v>288</v>
      </c>
      <c r="AO123" s="252">
        <f>AE123*PI()/180</f>
        <v>1.2209911355323386</v>
      </c>
      <c r="AP123" s="251" t="s">
        <v>289</v>
      </c>
      <c r="AQ123" s="252" t="e">
        <f>AG123*PI()/180</f>
        <v>#VALUE!</v>
      </c>
      <c r="AR123" s="251" t="s">
        <v>290</v>
      </c>
      <c r="AS123" s="256" t="e">
        <f>IF(360+AS122/(2*PI())*360&gt;360,AS122/(PI())*360,360+AS122/(2*PI())*360)</f>
        <v>#VALUE!</v>
      </c>
      <c r="AT123" s="257"/>
      <c r="AU123" s="257"/>
    </row>
    <row r="124" spans="1:47" s="124" customFormat="1" ht="15.95" customHeight="1" thickBot="1" x14ac:dyDescent="0.3">
      <c r="A124" s="205">
        <v>22</v>
      </c>
      <c r="B124" s="341"/>
      <c r="C124" s="344"/>
      <c r="D124" s="208" t="s">
        <v>245</v>
      </c>
      <c r="E124" s="366" t="s">
        <v>263</v>
      </c>
      <c r="F124" s="367"/>
      <c r="G124" s="367"/>
      <c r="H124" s="367"/>
      <c r="I124" s="367"/>
      <c r="J124" s="368"/>
      <c r="K124" s="130" t="s">
        <v>17</v>
      </c>
      <c r="L124" s="260" t="s">
        <v>292</v>
      </c>
      <c r="M124" s="131" t="s">
        <v>252</v>
      </c>
      <c r="N124" s="132" t="s">
        <v>4</v>
      </c>
      <c r="O124" s="133" t="s">
        <v>19</v>
      </c>
      <c r="P124" s="134" t="s">
        <v>189</v>
      </c>
      <c r="Q124" s="360"/>
      <c r="R124" s="358"/>
      <c r="S124" s="358"/>
      <c r="T124" s="359"/>
      <c r="U124" s="311"/>
      <c r="V124" s="312"/>
      <c r="W124" s="312"/>
      <c r="X124" s="312"/>
      <c r="Y124" s="313"/>
      <c r="Z124" s="349"/>
      <c r="AA124" s="350"/>
      <c r="AB124" s="351"/>
      <c r="AC124" s="258"/>
      <c r="AD124" s="257"/>
      <c r="AE124" s="257"/>
      <c r="AF124" s="257"/>
      <c r="AG124" s="257"/>
      <c r="AH124" s="257"/>
      <c r="AI124" s="257"/>
      <c r="AJ124" s="257"/>
      <c r="AK124" s="257"/>
      <c r="AL124" s="257"/>
      <c r="AM124" s="257"/>
      <c r="AN124" s="257"/>
      <c r="AO124" s="257"/>
      <c r="AP124" s="257"/>
      <c r="AQ124" s="257"/>
      <c r="AR124" s="251" t="s">
        <v>291</v>
      </c>
      <c r="AS124" s="256" t="e">
        <f>61.582*ACOS(SIN(AE122)*SIN(AG122)+COS(AE122)*COS(AG122)*(AE123-AG123))*6076.12</f>
        <v>#VALUE!</v>
      </c>
      <c r="AT124" s="257"/>
      <c r="AU124" s="257"/>
    </row>
    <row r="125" spans="1:47" s="123" customFormat="1" ht="35.1" customHeight="1" thickTop="1" thickBot="1" x14ac:dyDescent="0.3">
      <c r="A125" s="206" t="str">
        <f>IF(Z122=1,"VERIFIED",IF(AA122=1,"CHECKED",IF(V122=1,"RECHECK",IF(X122=1,"VERIFY",IF(Y122=1,"NEED APP","NOT SCHED")))))</f>
        <v>NOT SCHED</v>
      </c>
      <c r="B125" s="342"/>
      <c r="C125" s="345"/>
      <c r="D125" s="209" t="s">
        <v>193</v>
      </c>
      <c r="E125" s="223" t="s">
        <v>0</v>
      </c>
      <c r="F125" s="228" t="s">
        <v>0</v>
      </c>
      <c r="G125" s="218" t="s">
        <v>0</v>
      </c>
      <c r="H125" s="217" t="s">
        <v>0</v>
      </c>
      <c r="I125" s="228" t="s">
        <v>0</v>
      </c>
      <c r="J125" s="218" t="s">
        <v>0</v>
      </c>
      <c r="K125" s="135" t="str">
        <f>$N$7</f>
        <v xml:space="preserve"> </v>
      </c>
      <c r="L125" s="259" t="str">
        <f>IF(E125=" ","Not in use ",AU122*6076.12)</f>
        <v xml:space="preserve">Not in use </v>
      </c>
      <c r="M125" s="262">
        <v>2.88</v>
      </c>
      <c r="N125" s="272" t="str">
        <f>IF(W122=1,"Need Photo","Has Photo")</f>
        <v>Has Photo</v>
      </c>
      <c r="O125" s="273" t="s">
        <v>262</v>
      </c>
      <c r="P125" s="261" t="str">
        <f>IF(E125=" ","Not in use",(IF(L125&gt;O122,"OFF STA","ON STA")))</f>
        <v>Not in use</v>
      </c>
      <c r="Q125" s="361"/>
      <c r="R125" s="362"/>
      <c r="S125" s="362"/>
      <c r="T125" s="363"/>
      <c r="U125" s="314"/>
      <c r="V125" s="315"/>
      <c r="W125" s="315"/>
      <c r="X125" s="315"/>
      <c r="Y125" s="316"/>
      <c r="Z125" s="352"/>
      <c r="AA125" s="353"/>
      <c r="AB125" s="354"/>
      <c r="AC125" s="122"/>
    </row>
    <row r="126" spans="1:47" s="121" customFormat="1" ht="9" customHeight="1" thickTop="1" thickBot="1" x14ac:dyDescent="0.3">
      <c r="A126" s="282" t="s">
        <v>267</v>
      </c>
      <c r="B126" s="136" t="s">
        <v>12</v>
      </c>
      <c r="C126" s="137"/>
      <c r="D126" s="138" t="s">
        <v>13</v>
      </c>
      <c r="E126" s="220" t="s">
        <v>248</v>
      </c>
      <c r="F126" s="220" t="s">
        <v>249</v>
      </c>
      <c r="G126" s="212" t="s">
        <v>250</v>
      </c>
      <c r="H126" s="138" t="s">
        <v>248</v>
      </c>
      <c r="I126" s="220" t="s">
        <v>249</v>
      </c>
      <c r="J126" s="212" t="s">
        <v>250</v>
      </c>
      <c r="K126" s="139" t="s">
        <v>14</v>
      </c>
      <c r="L126" s="140" t="s">
        <v>15</v>
      </c>
      <c r="M126" s="140" t="s">
        <v>18</v>
      </c>
      <c r="N126" s="141" t="s">
        <v>16</v>
      </c>
      <c r="O126" s="142" t="s">
        <v>20</v>
      </c>
      <c r="P126" s="145" t="s">
        <v>258</v>
      </c>
      <c r="Q126" s="146" t="s">
        <v>254</v>
      </c>
      <c r="R126" s="147"/>
      <c r="S126" s="148" t="s">
        <v>192</v>
      </c>
      <c r="T126" s="149"/>
      <c r="U126" s="150"/>
      <c r="V126" s="151"/>
      <c r="W126" s="152"/>
      <c r="X126" s="153"/>
      <c r="Y126" s="154"/>
      <c r="Z126" s="155" t="s">
        <v>240</v>
      </c>
      <c r="AA126" s="156" t="s">
        <v>241</v>
      </c>
      <c r="AB126" s="157" t="s">
        <v>242</v>
      </c>
      <c r="AC126" s="246"/>
      <c r="AD126" s="247"/>
      <c r="AE126" s="248" t="s">
        <v>269</v>
      </c>
      <c r="AF126" s="247"/>
      <c r="AG126" s="248" t="s">
        <v>270</v>
      </c>
      <c r="AH126" s="248"/>
      <c r="AI126" s="248" t="s">
        <v>271</v>
      </c>
      <c r="AJ126" s="247"/>
      <c r="AK126" s="249" t="s">
        <v>272</v>
      </c>
      <c r="AL126" s="247"/>
      <c r="AM126" s="248"/>
      <c r="AN126" s="247"/>
      <c r="AO126" s="249" t="s">
        <v>273</v>
      </c>
      <c r="AP126" s="247"/>
      <c r="AQ126" s="248"/>
      <c r="AR126" s="247"/>
      <c r="AS126" s="248"/>
      <c r="AT126" s="247"/>
      <c r="AU126" s="247"/>
    </row>
    <row r="127" spans="1:47" s="124" customFormat="1" ht="15.95" customHeight="1" thickBot="1" x14ac:dyDescent="0.3">
      <c r="A127" s="128">
        <v>13476.31</v>
      </c>
      <c r="B127" s="340" t="s">
        <v>319</v>
      </c>
      <c r="C127" s="343" t="s">
        <v>0</v>
      </c>
      <c r="D127" s="208" t="s">
        <v>239</v>
      </c>
      <c r="E127" s="221">
        <v>41</v>
      </c>
      <c r="F127" s="226">
        <v>45</v>
      </c>
      <c r="G127" s="129">
        <v>31.2</v>
      </c>
      <c r="H127" s="197">
        <v>69</v>
      </c>
      <c r="I127" s="226">
        <v>57</v>
      </c>
      <c r="J127" s="129">
        <v>29.4</v>
      </c>
      <c r="K127" s="330" t="s">
        <v>0</v>
      </c>
      <c r="L127" s="332" t="s">
        <v>0</v>
      </c>
      <c r="M127" s="334">
        <v>10.7</v>
      </c>
      <c r="N127" s="335">
        <f>IF(M127=" "," ",(M127+$L$7-M130))</f>
        <v>7.7399999999999993</v>
      </c>
      <c r="O127" s="317">
        <v>50</v>
      </c>
      <c r="P127" s="319">
        <v>42580</v>
      </c>
      <c r="Q127" s="143">
        <v>42856</v>
      </c>
      <c r="R127" s="144">
        <v>43040</v>
      </c>
      <c r="S127" s="321" t="s">
        <v>298</v>
      </c>
      <c r="T127" s="322"/>
      <c r="U127" s="158">
        <v>1</v>
      </c>
      <c r="V127" s="159" t="s">
        <v>0</v>
      </c>
      <c r="W127" s="160">
        <v>1</v>
      </c>
      <c r="X127" s="161" t="s">
        <v>0</v>
      </c>
      <c r="Y127" s="162" t="s">
        <v>0</v>
      </c>
      <c r="Z127" s="163" t="s">
        <v>0</v>
      </c>
      <c r="AA127" s="159" t="s">
        <v>0</v>
      </c>
      <c r="AB127" s="164" t="s">
        <v>0</v>
      </c>
      <c r="AC127" s="250" t="s">
        <v>239</v>
      </c>
      <c r="AD127" s="251" t="s">
        <v>274</v>
      </c>
      <c r="AE127" s="252">
        <f>E127+F127/60+G127/60/60</f>
        <v>41.75866666666667</v>
      </c>
      <c r="AF127" s="251" t="s">
        <v>275</v>
      </c>
      <c r="AG127" s="252" t="e">
        <f>E130+F130/60+G130/60/60</f>
        <v>#VALUE!</v>
      </c>
      <c r="AH127" s="253" t="s">
        <v>276</v>
      </c>
      <c r="AI127" s="252" t="e">
        <f>AG127-AE127</f>
        <v>#VALUE!</v>
      </c>
      <c r="AJ127" s="251" t="s">
        <v>277</v>
      </c>
      <c r="AK127" s="252" t="e">
        <f>AI128*60*COS((AE127+AG127)/2*PI()/180)</f>
        <v>#VALUE!</v>
      </c>
      <c r="AL127" s="251" t="s">
        <v>278</v>
      </c>
      <c r="AM127" s="252" t="e">
        <f>AK127*6076.12</f>
        <v>#VALUE!</v>
      </c>
      <c r="AN127" s="251" t="s">
        <v>279</v>
      </c>
      <c r="AO127" s="252">
        <f>AE127*PI()/180</f>
        <v>0.72882622457613877</v>
      </c>
      <c r="AP127" s="251" t="s">
        <v>280</v>
      </c>
      <c r="AQ127" s="252" t="e">
        <f>AG127 *PI()/180</f>
        <v>#VALUE!</v>
      </c>
      <c r="AR127" s="251" t="s">
        <v>281</v>
      </c>
      <c r="AS127" s="252" t="e">
        <f>1*ATAN2(COS(AO127)*SIN(AQ127)-SIN(AO127)*COS(AQ127)*COS(AQ128-AO128),SIN(AQ128-AO128)*COS(AQ127))</f>
        <v>#VALUE!</v>
      </c>
      <c r="AT127" s="254" t="s">
        <v>282</v>
      </c>
      <c r="AU127" s="255" t="e">
        <f>SQRT(AK128*AK128+AK127*AK127)</f>
        <v>#VALUE!</v>
      </c>
    </row>
    <row r="128" spans="1:47" s="124" customFormat="1" ht="15.95" customHeight="1" thickTop="1" thickBot="1" x14ac:dyDescent="0.3">
      <c r="A128" s="210" t="s">
        <v>0</v>
      </c>
      <c r="B128" s="341"/>
      <c r="C128" s="344"/>
      <c r="D128" s="208" t="s">
        <v>244</v>
      </c>
      <c r="E128" s="222">
        <f t="shared" ref="E128:J128" si="22">E127</f>
        <v>41</v>
      </c>
      <c r="F128" s="227">
        <f t="shared" si="22"/>
        <v>45</v>
      </c>
      <c r="G128" s="215">
        <f t="shared" si="22"/>
        <v>31.2</v>
      </c>
      <c r="H128" s="166">
        <f t="shared" si="22"/>
        <v>69</v>
      </c>
      <c r="I128" s="227">
        <f t="shared" si="22"/>
        <v>57</v>
      </c>
      <c r="J128" s="216">
        <f t="shared" si="22"/>
        <v>29.4</v>
      </c>
      <c r="K128" s="331"/>
      <c r="L128" s="333"/>
      <c r="M128" s="334"/>
      <c r="N128" s="336"/>
      <c r="O128" s="318"/>
      <c r="P128" s="320"/>
      <c r="Q128" s="500" t="s">
        <v>374</v>
      </c>
      <c r="R128" s="501"/>
      <c r="S128" s="501"/>
      <c r="T128" s="502"/>
      <c r="U128" s="308" t="s">
        <v>332</v>
      </c>
      <c r="V128" s="309"/>
      <c r="W128" s="309"/>
      <c r="X128" s="309"/>
      <c r="Y128" s="310"/>
      <c r="Z128" s="346" t="s">
        <v>345</v>
      </c>
      <c r="AA128" s="347"/>
      <c r="AB128" s="348"/>
      <c r="AC128" s="250" t="s">
        <v>193</v>
      </c>
      <c r="AD128" s="251" t="s">
        <v>283</v>
      </c>
      <c r="AE128" s="252">
        <f>H127+I127/60+J127/60/60</f>
        <v>69.958166666666671</v>
      </c>
      <c r="AF128" s="251" t="s">
        <v>284</v>
      </c>
      <c r="AG128" s="252" t="e">
        <f>H130+I130/60+J130/60/60</f>
        <v>#VALUE!</v>
      </c>
      <c r="AH128" s="253" t="s">
        <v>285</v>
      </c>
      <c r="AI128" s="252" t="e">
        <f>AE128-AG128</f>
        <v>#VALUE!</v>
      </c>
      <c r="AJ128" s="251" t="s">
        <v>286</v>
      </c>
      <c r="AK128" s="252" t="e">
        <f>AI127*60</f>
        <v>#VALUE!</v>
      </c>
      <c r="AL128" s="251" t="s">
        <v>287</v>
      </c>
      <c r="AM128" s="252" t="e">
        <f>AK128*6076.12</f>
        <v>#VALUE!</v>
      </c>
      <c r="AN128" s="251" t="s">
        <v>288</v>
      </c>
      <c r="AO128" s="252">
        <f>AE128*PI()/180</f>
        <v>1.2210003469922799</v>
      </c>
      <c r="AP128" s="251" t="s">
        <v>289</v>
      </c>
      <c r="AQ128" s="252" t="e">
        <f>AG128*PI()/180</f>
        <v>#VALUE!</v>
      </c>
      <c r="AR128" s="251" t="s">
        <v>290</v>
      </c>
      <c r="AS128" s="256" t="e">
        <f>IF(360+AS127/(2*PI())*360&gt;360,AS127/(PI())*360,360+AS127/(2*PI())*360)</f>
        <v>#VALUE!</v>
      </c>
      <c r="AT128" s="257"/>
      <c r="AU128" s="257"/>
    </row>
    <row r="129" spans="1:47" s="124" customFormat="1" ht="15.95" customHeight="1" thickBot="1" x14ac:dyDescent="0.3">
      <c r="A129" s="205">
        <v>23</v>
      </c>
      <c r="B129" s="341"/>
      <c r="C129" s="344"/>
      <c r="D129" s="208" t="s">
        <v>245</v>
      </c>
      <c r="E129" s="366" t="s">
        <v>263</v>
      </c>
      <c r="F129" s="367"/>
      <c r="G129" s="367"/>
      <c r="H129" s="367"/>
      <c r="I129" s="367"/>
      <c r="J129" s="368"/>
      <c r="K129" s="130" t="s">
        <v>17</v>
      </c>
      <c r="L129" s="260" t="s">
        <v>292</v>
      </c>
      <c r="M129" s="131" t="s">
        <v>252</v>
      </c>
      <c r="N129" s="132" t="s">
        <v>4</v>
      </c>
      <c r="O129" s="133" t="s">
        <v>19</v>
      </c>
      <c r="P129" s="134" t="s">
        <v>189</v>
      </c>
      <c r="Q129" s="503"/>
      <c r="R129" s="504"/>
      <c r="S129" s="504"/>
      <c r="T129" s="505"/>
      <c r="U129" s="311"/>
      <c r="V129" s="312"/>
      <c r="W129" s="312"/>
      <c r="X129" s="312"/>
      <c r="Y129" s="313"/>
      <c r="Z129" s="349"/>
      <c r="AA129" s="350"/>
      <c r="AB129" s="351"/>
      <c r="AC129" s="258"/>
      <c r="AD129" s="257"/>
      <c r="AE129" s="257"/>
      <c r="AF129" s="257"/>
      <c r="AG129" s="257"/>
      <c r="AH129" s="257"/>
      <c r="AI129" s="257"/>
      <c r="AJ129" s="257"/>
      <c r="AK129" s="257"/>
      <c r="AL129" s="257"/>
      <c r="AM129" s="257"/>
      <c r="AN129" s="257"/>
      <c r="AO129" s="257"/>
      <c r="AP129" s="257"/>
      <c r="AQ129" s="257"/>
      <c r="AR129" s="251" t="s">
        <v>291</v>
      </c>
      <c r="AS129" s="256" t="e">
        <f>61.582*ACOS(SIN(AE127)*SIN(AG127)+COS(AE127)*COS(AG127)*(AE128-AG128))*6076.12</f>
        <v>#VALUE!</v>
      </c>
      <c r="AT129" s="257"/>
      <c r="AU129" s="257"/>
    </row>
    <row r="130" spans="1:47" s="123" customFormat="1" ht="35.1" customHeight="1" thickTop="1" thickBot="1" x14ac:dyDescent="0.3">
      <c r="A130" s="206" t="str">
        <f>IF(Z127=1,"VERIFIED",IF(AA127=1,"CHECKED",IF(V127=1,"RECHECK",IF(X127=1,"VERIFY",IF(Y127=1,"NEED APP","NOT SCHED")))))</f>
        <v>NOT SCHED</v>
      </c>
      <c r="B130" s="342"/>
      <c r="C130" s="345"/>
      <c r="D130" s="209" t="s">
        <v>193</v>
      </c>
      <c r="E130" s="223" t="s">
        <v>0</v>
      </c>
      <c r="F130" s="228" t="s">
        <v>0</v>
      </c>
      <c r="G130" s="218" t="s">
        <v>0</v>
      </c>
      <c r="H130" s="217" t="s">
        <v>0</v>
      </c>
      <c r="I130" s="228" t="s">
        <v>0</v>
      </c>
      <c r="J130" s="218" t="s">
        <v>0</v>
      </c>
      <c r="K130" s="135" t="str">
        <f>$N$7</f>
        <v xml:space="preserve"> </v>
      </c>
      <c r="L130" s="259" t="str">
        <f>IF(E130=" ","Not in use ",AU127*6076.12)</f>
        <v xml:space="preserve">Not in use </v>
      </c>
      <c r="M130" s="262">
        <v>2.96</v>
      </c>
      <c r="N130" s="269" t="str">
        <f>IF(W127=1,"Need a Photo","Has a Photo")</f>
        <v>Need a Photo</v>
      </c>
      <c r="O130" s="207" t="s">
        <v>262</v>
      </c>
      <c r="P130" s="261" t="str">
        <f>IF(E130=" ","Not in use",(IF(L130&gt;O127,"OFF STA","ON STA")))</f>
        <v>Not in use</v>
      </c>
      <c r="Q130" s="506"/>
      <c r="R130" s="507"/>
      <c r="S130" s="507"/>
      <c r="T130" s="508"/>
      <c r="U130" s="314"/>
      <c r="V130" s="315"/>
      <c r="W130" s="315"/>
      <c r="X130" s="315"/>
      <c r="Y130" s="316"/>
      <c r="Z130" s="352"/>
      <c r="AA130" s="353"/>
      <c r="AB130" s="354"/>
      <c r="AC130" s="122"/>
    </row>
    <row r="131" spans="1:47" ht="9" customHeight="1" thickTop="1" thickBot="1" x14ac:dyDescent="0.3">
      <c r="A131" s="282" t="s">
        <v>267</v>
      </c>
      <c r="B131" s="136" t="s">
        <v>12</v>
      </c>
      <c r="C131" s="137"/>
      <c r="D131" s="138" t="s">
        <v>13</v>
      </c>
      <c r="E131" s="220" t="s">
        <v>248</v>
      </c>
      <c r="F131" s="220" t="s">
        <v>249</v>
      </c>
      <c r="G131" s="212" t="s">
        <v>250</v>
      </c>
      <c r="H131" s="138" t="s">
        <v>248</v>
      </c>
      <c r="I131" s="220" t="s">
        <v>249</v>
      </c>
      <c r="J131" s="212" t="s">
        <v>250</v>
      </c>
      <c r="K131" s="139" t="s">
        <v>14</v>
      </c>
      <c r="L131" s="140" t="s">
        <v>15</v>
      </c>
      <c r="M131" s="140" t="s">
        <v>18</v>
      </c>
      <c r="N131" s="141" t="s">
        <v>16</v>
      </c>
      <c r="O131" s="142" t="s">
        <v>20</v>
      </c>
      <c r="P131" s="145" t="s">
        <v>258</v>
      </c>
      <c r="Q131" s="146" t="s">
        <v>254</v>
      </c>
      <c r="R131" s="147"/>
      <c r="S131" s="148" t="s">
        <v>192</v>
      </c>
      <c r="T131" s="149"/>
      <c r="U131" s="150"/>
      <c r="V131" s="151"/>
      <c r="W131" s="152"/>
      <c r="X131" s="153"/>
      <c r="Y131" s="154"/>
      <c r="Z131" s="263" t="s">
        <v>240</v>
      </c>
      <c r="AA131" s="264" t="s">
        <v>241</v>
      </c>
      <c r="AB131" s="265" t="s">
        <v>242</v>
      </c>
      <c r="AC131" s="246"/>
      <c r="AD131" s="247"/>
      <c r="AE131" s="248" t="s">
        <v>269</v>
      </c>
      <c r="AF131" s="247"/>
      <c r="AG131" s="248" t="s">
        <v>270</v>
      </c>
      <c r="AH131" s="248"/>
      <c r="AI131" s="248" t="s">
        <v>271</v>
      </c>
      <c r="AJ131" s="247"/>
      <c r="AK131" s="249" t="s">
        <v>272</v>
      </c>
      <c r="AL131" s="247"/>
      <c r="AM131" s="248"/>
      <c r="AN131" s="247"/>
      <c r="AO131" s="249" t="s">
        <v>273</v>
      </c>
      <c r="AP131" s="247"/>
      <c r="AQ131" s="248"/>
      <c r="AR131" s="247"/>
      <c r="AS131" s="248"/>
      <c r="AT131" s="247"/>
      <c r="AU131" s="247"/>
    </row>
    <row r="132" spans="1:47" ht="14.45" customHeight="1" thickBot="1" x14ac:dyDescent="0.3">
      <c r="A132" s="128">
        <v>13476.32</v>
      </c>
      <c r="B132" s="340" t="s">
        <v>320</v>
      </c>
      <c r="C132" s="343" t="s">
        <v>0</v>
      </c>
      <c r="D132" s="208" t="s">
        <v>239</v>
      </c>
      <c r="E132" s="221">
        <v>41</v>
      </c>
      <c r="F132" s="226">
        <v>45</v>
      </c>
      <c r="G132" s="129">
        <v>36.4</v>
      </c>
      <c r="H132" s="197">
        <v>69</v>
      </c>
      <c r="I132" s="226">
        <v>57</v>
      </c>
      <c r="J132" s="129">
        <v>40.200000000000003</v>
      </c>
      <c r="K132" s="330" t="s">
        <v>0</v>
      </c>
      <c r="L132" s="332" t="s">
        <v>0</v>
      </c>
      <c r="M132" s="334">
        <v>8.6</v>
      </c>
      <c r="N132" s="335">
        <f>IF(M132=" "," ",(M132+$L$7-M135))</f>
        <v>5.68</v>
      </c>
      <c r="O132" s="317">
        <v>50</v>
      </c>
      <c r="P132" s="319">
        <v>42580</v>
      </c>
      <c r="Q132" s="143">
        <v>42856</v>
      </c>
      <c r="R132" s="144">
        <v>43040</v>
      </c>
      <c r="S132" s="321" t="s">
        <v>261</v>
      </c>
      <c r="T132" s="322"/>
      <c r="U132" s="158">
        <v>1</v>
      </c>
      <c r="V132" s="159" t="s">
        <v>0</v>
      </c>
      <c r="W132" s="160" t="s">
        <v>0</v>
      </c>
      <c r="X132" s="161" t="s">
        <v>0</v>
      </c>
      <c r="Y132" s="162" t="s">
        <v>0</v>
      </c>
      <c r="Z132" s="199" t="s">
        <v>0</v>
      </c>
      <c r="AA132" s="198" t="s">
        <v>0</v>
      </c>
      <c r="AB132" s="200" t="s">
        <v>0</v>
      </c>
      <c r="AC132" s="250" t="s">
        <v>239</v>
      </c>
      <c r="AD132" s="251" t="s">
        <v>274</v>
      </c>
      <c r="AE132" s="252">
        <f>E132+F132/60+G132/60/60</f>
        <v>41.760111111111108</v>
      </c>
      <c r="AF132" s="251" t="s">
        <v>275</v>
      </c>
      <c r="AG132" s="252" t="e">
        <f>E135+F135/60+G135/60/60</f>
        <v>#VALUE!</v>
      </c>
      <c r="AH132" s="253" t="s">
        <v>276</v>
      </c>
      <c r="AI132" s="252" t="e">
        <f>AG132-AE132</f>
        <v>#VALUE!</v>
      </c>
      <c r="AJ132" s="251" t="s">
        <v>277</v>
      </c>
      <c r="AK132" s="252" t="e">
        <f>AI133*60*COS((AE132+AG132)/2*PI()/180)</f>
        <v>#VALUE!</v>
      </c>
      <c r="AL132" s="251" t="s">
        <v>278</v>
      </c>
      <c r="AM132" s="252" t="e">
        <f>AK132*6076.12</f>
        <v>#VALUE!</v>
      </c>
      <c r="AN132" s="251" t="s">
        <v>279</v>
      </c>
      <c r="AO132" s="252">
        <f>AE132*PI()/180</f>
        <v>0.72885143488755644</v>
      </c>
      <c r="AP132" s="251" t="s">
        <v>280</v>
      </c>
      <c r="AQ132" s="252" t="e">
        <f>AG132 *PI()/180</f>
        <v>#VALUE!</v>
      </c>
      <c r="AR132" s="251" t="s">
        <v>281</v>
      </c>
      <c r="AS132" s="252" t="e">
        <f>1*ATAN2(COS(AO132)*SIN(AQ132)-SIN(AO132)*COS(AQ132)*COS(AQ133-AO133),SIN(AQ133-AO133)*COS(AQ132))</f>
        <v>#VALUE!</v>
      </c>
      <c r="AT132" s="254" t="s">
        <v>282</v>
      </c>
      <c r="AU132" s="255" t="e">
        <f>SQRT(AK133*AK133+AK132*AK132)</f>
        <v>#VALUE!</v>
      </c>
    </row>
    <row r="133" spans="1:47" ht="14.45" customHeight="1" thickTop="1" thickBot="1" x14ac:dyDescent="0.3">
      <c r="A133" s="210" t="s">
        <v>0</v>
      </c>
      <c r="B133" s="341"/>
      <c r="C133" s="344"/>
      <c r="D133" s="208" t="s">
        <v>244</v>
      </c>
      <c r="E133" s="221">
        <v>41</v>
      </c>
      <c r="F133" s="226">
        <v>45</v>
      </c>
      <c r="G133" s="129">
        <v>31.2</v>
      </c>
      <c r="H133" s="197">
        <v>69</v>
      </c>
      <c r="I133" s="226">
        <v>57</v>
      </c>
      <c r="J133" s="129">
        <v>29.4</v>
      </c>
      <c r="K133" s="331"/>
      <c r="L133" s="333"/>
      <c r="M133" s="334"/>
      <c r="N133" s="336"/>
      <c r="O133" s="318"/>
      <c r="P133" s="320"/>
      <c r="Q133" s="323" t="s">
        <v>349</v>
      </c>
      <c r="R133" s="324"/>
      <c r="S133" s="324"/>
      <c r="T133" s="325"/>
      <c r="U133" s="308" t="s">
        <v>332</v>
      </c>
      <c r="V133" s="309"/>
      <c r="W133" s="309"/>
      <c r="X133" s="309"/>
      <c r="Y133" s="310"/>
      <c r="Z133" s="346" t="s">
        <v>345</v>
      </c>
      <c r="AA133" s="347"/>
      <c r="AB133" s="348"/>
      <c r="AC133" s="250" t="s">
        <v>193</v>
      </c>
      <c r="AD133" s="251" t="s">
        <v>283</v>
      </c>
      <c r="AE133" s="252">
        <f>H132+I132/60+J132/60/60</f>
        <v>69.961166666666671</v>
      </c>
      <c r="AF133" s="251" t="s">
        <v>284</v>
      </c>
      <c r="AG133" s="252" t="e">
        <f>H135+I135/60+J135/60/60</f>
        <v>#VALUE!</v>
      </c>
      <c r="AH133" s="253" t="s">
        <v>285</v>
      </c>
      <c r="AI133" s="252" t="e">
        <f>AE133-AG133</f>
        <v>#VALUE!</v>
      </c>
      <c r="AJ133" s="251" t="s">
        <v>286</v>
      </c>
      <c r="AK133" s="252" t="e">
        <f>AI132*60</f>
        <v>#VALUE!</v>
      </c>
      <c r="AL133" s="251" t="s">
        <v>287</v>
      </c>
      <c r="AM133" s="252" t="e">
        <f>AK133*6076.12</f>
        <v>#VALUE!</v>
      </c>
      <c r="AN133" s="251" t="s">
        <v>288</v>
      </c>
      <c r="AO133" s="252">
        <f>AE133*PI()/180</f>
        <v>1.2210527068698396</v>
      </c>
      <c r="AP133" s="251" t="s">
        <v>289</v>
      </c>
      <c r="AQ133" s="252" t="e">
        <f>AG133*PI()/180</f>
        <v>#VALUE!</v>
      </c>
      <c r="AR133" s="251" t="s">
        <v>290</v>
      </c>
      <c r="AS133" s="256" t="e">
        <f>IF(360+AS132/(2*PI())*360&gt;360,AS132/(PI())*360,360+AS132/(2*PI())*360)</f>
        <v>#VALUE!</v>
      </c>
      <c r="AT133" s="257"/>
      <c r="AU133" s="257"/>
    </row>
    <row r="134" spans="1:47" ht="14.45" customHeight="1" thickBot="1" x14ac:dyDescent="0.3">
      <c r="A134" s="205">
        <v>24</v>
      </c>
      <c r="B134" s="341"/>
      <c r="C134" s="344"/>
      <c r="D134" s="208" t="s">
        <v>245</v>
      </c>
      <c r="E134" s="366" t="s">
        <v>263</v>
      </c>
      <c r="F134" s="367"/>
      <c r="G134" s="367"/>
      <c r="H134" s="367"/>
      <c r="I134" s="367"/>
      <c r="J134" s="368"/>
      <c r="K134" s="130" t="s">
        <v>17</v>
      </c>
      <c r="L134" s="260" t="s">
        <v>292</v>
      </c>
      <c r="M134" s="131" t="s">
        <v>252</v>
      </c>
      <c r="N134" s="132" t="s">
        <v>4</v>
      </c>
      <c r="O134" s="133" t="s">
        <v>19</v>
      </c>
      <c r="P134" s="134" t="s">
        <v>189</v>
      </c>
      <c r="Q134" s="326"/>
      <c r="R134" s="324"/>
      <c r="S134" s="324"/>
      <c r="T134" s="325"/>
      <c r="U134" s="311"/>
      <c r="V134" s="312"/>
      <c r="W134" s="312"/>
      <c r="X134" s="312"/>
      <c r="Y134" s="313"/>
      <c r="Z134" s="349"/>
      <c r="AA134" s="350"/>
      <c r="AB134" s="351"/>
      <c r="AC134" s="258"/>
      <c r="AD134" s="257"/>
      <c r="AE134" s="257"/>
      <c r="AF134" s="257"/>
      <c r="AG134" s="257"/>
      <c r="AH134" s="257"/>
      <c r="AI134" s="257"/>
      <c r="AJ134" s="257"/>
      <c r="AK134" s="257"/>
      <c r="AL134" s="257"/>
      <c r="AM134" s="257"/>
      <c r="AN134" s="257"/>
      <c r="AO134" s="257"/>
      <c r="AP134" s="257"/>
      <c r="AQ134" s="257"/>
      <c r="AR134" s="251" t="s">
        <v>291</v>
      </c>
      <c r="AS134" s="256" t="e">
        <f>61.582*ACOS(SIN(AE132)*SIN(AG132)+COS(AE132)*COS(AG132)*(AE133-AG133))*6076.12</f>
        <v>#VALUE!</v>
      </c>
      <c r="AT134" s="257"/>
      <c r="AU134" s="257"/>
    </row>
    <row r="135" spans="1:47" ht="35.1" customHeight="1" thickTop="1" thickBot="1" x14ac:dyDescent="0.3">
      <c r="A135" s="206" t="str">
        <f>IF(Z132=1,"VERIFIED",IF(AA132=1,"CHECKED",IF(V132=1,"RECHECK",IF(X132=1,"VERIFY",IF(Y132=1,"NEED APP","NOT SCHED")))))</f>
        <v>NOT SCHED</v>
      </c>
      <c r="B135" s="342"/>
      <c r="C135" s="345"/>
      <c r="D135" s="209" t="s">
        <v>193</v>
      </c>
      <c r="E135" s="223" t="s">
        <v>0</v>
      </c>
      <c r="F135" s="228" t="s">
        <v>0</v>
      </c>
      <c r="G135" s="218" t="s">
        <v>0</v>
      </c>
      <c r="H135" s="217" t="s">
        <v>0</v>
      </c>
      <c r="I135" s="228" t="s">
        <v>0</v>
      </c>
      <c r="J135" s="218" t="s">
        <v>0</v>
      </c>
      <c r="K135" s="135" t="str">
        <f>$N$7</f>
        <v xml:space="preserve"> </v>
      </c>
      <c r="L135" s="259" t="str">
        <f>IF(E135=" ","Not in use ",AU132*6076.12)</f>
        <v xml:space="preserve">Not in use </v>
      </c>
      <c r="M135" s="262">
        <v>2.92</v>
      </c>
      <c r="N135" s="272" t="str">
        <f>IF(W132=1,"Need Photo","Has Photo")</f>
        <v>Has Photo</v>
      </c>
      <c r="O135" s="273" t="s">
        <v>262</v>
      </c>
      <c r="P135" s="261" t="str">
        <f>IF(E135=" ","Not in use",(IF(L135&gt;O132,"OFF STA","ON STA")))</f>
        <v>Not in use</v>
      </c>
      <c r="Q135" s="327"/>
      <c r="R135" s="328"/>
      <c r="S135" s="328"/>
      <c r="T135" s="329"/>
      <c r="U135" s="314"/>
      <c r="V135" s="315"/>
      <c r="W135" s="315"/>
      <c r="X135" s="315"/>
      <c r="Y135" s="316"/>
      <c r="Z135" s="352"/>
      <c r="AA135" s="353"/>
      <c r="AB135" s="354"/>
      <c r="AC135" s="14"/>
    </row>
    <row r="136" spans="1:47" ht="9" customHeight="1" thickTop="1" thickBot="1" x14ac:dyDescent="0.3">
      <c r="A136" s="282" t="s">
        <v>267</v>
      </c>
      <c r="B136" s="136" t="s">
        <v>12</v>
      </c>
      <c r="C136" s="137"/>
      <c r="D136" s="138" t="s">
        <v>13</v>
      </c>
      <c r="E136" s="220" t="s">
        <v>248</v>
      </c>
      <c r="F136" s="220" t="s">
        <v>249</v>
      </c>
      <c r="G136" s="212" t="s">
        <v>250</v>
      </c>
      <c r="H136" s="138" t="s">
        <v>248</v>
      </c>
      <c r="I136" s="220" t="s">
        <v>249</v>
      </c>
      <c r="J136" s="212" t="s">
        <v>250</v>
      </c>
      <c r="K136" s="139" t="s">
        <v>14</v>
      </c>
      <c r="L136" s="140" t="s">
        <v>15</v>
      </c>
      <c r="M136" s="140" t="s">
        <v>18</v>
      </c>
      <c r="N136" s="141" t="s">
        <v>16</v>
      </c>
      <c r="O136" s="142" t="s">
        <v>20</v>
      </c>
      <c r="P136" s="145" t="s">
        <v>258</v>
      </c>
      <c r="Q136" s="146" t="s">
        <v>254</v>
      </c>
      <c r="R136" s="147"/>
      <c r="S136" s="148" t="s">
        <v>192</v>
      </c>
      <c r="T136" s="149"/>
      <c r="U136" s="150"/>
      <c r="V136" s="151"/>
      <c r="W136" s="152"/>
      <c r="X136" s="153"/>
      <c r="Y136" s="154"/>
      <c r="Z136" s="263" t="s">
        <v>240</v>
      </c>
      <c r="AA136" s="264" t="s">
        <v>241</v>
      </c>
      <c r="AB136" s="265" t="s">
        <v>242</v>
      </c>
      <c r="AC136" s="246"/>
      <c r="AD136" s="247"/>
      <c r="AE136" s="248" t="s">
        <v>269</v>
      </c>
      <c r="AF136" s="247"/>
      <c r="AG136" s="248" t="s">
        <v>270</v>
      </c>
      <c r="AH136" s="248"/>
      <c r="AI136" s="248" t="s">
        <v>271</v>
      </c>
      <c r="AJ136" s="247"/>
      <c r="AK136" s="249" t="s">
        <v>272</v>
      </c>
      <c r="AL136" s="247"/>
      <c r="AM136" s="248"/>
      <c r="AN136" s="247"/>
      <c r="AO136" s="249" t="s">
        <v>273</v>
      </c>
      <c r="AP136" s="247"/>
      <c r="AQ136" s="248"/>
      <c r="AR136" s="247"/>
      <c r="AS136" s="248"/>
      <c r="AT136" s="247"/>
      <c r="AU136" s="247"/>
    </row>
    <row r="137" spans="1:47" ht="14.45" customHeight="1" thickBot="1" x14ac:dyDescent="0.3">
      <c r="A137" s="128">
        <v>13476.33</v>
      </c>
      <c r="B137" s="340" t="s">
        <v>321</v>
      </c>
      <c r="C137" s="343" t="s">
        <v>0</v>
      </c>
      <c r="D137" s="208" t="s">
        <v>239</v>
      </c>
      <c r="E137" s="221">
        <v>41</v>
      </c>
      <c r="F137" s="226">
        <v>45</v>
      </c>
      <c r="G137" s="129">
        <v>43.2</v>
      </c>
      <c r="H137" s="197">
        <v>69</v>
      </c>
      <c r="I137" s="226">
        <v>57</v>
      </c>
      <c r="J137" s="129">
        <v>43.5</v>
      </c>
      <c r="K137" s="330" t="s">
        <v>0</v>
      </c>
      <c r="L137" s="332" t="s">
        <v>0</v>
      </c>
      <c r="M137" s="334">
        <v>6.6</v>
      </c>
      <c r="N137" s="335">
        <f>IF(M137=" "," ",(M137+$L$7-M140))</f>
        <v>3.6999999999999997</v>
      </c>
      <c r="O137" s="317">
        <v>50</v>
      </c>
      <c r="P137" s="319">
        <v>42569</v>
      </c>
      <c r="Q137" s="143">
        <v>42856</v>
      </c>
      <c r="R137" s="144">
        <v>43040</v>
      </c>
      <c r="S137" s="321" t="s">
        <v>298</v>
      </c>
      <c r="T137" s="322"/>
      <c r="U137" s="158">
        <v>1</v>
      </c>
      <c r="V137" s="159" t="s">
        <v>0</v>
      </c>
      <c r="W137" s="160">
        <v>1</v>
      </c>
      <c r="X137" s="161" t="s">
        <v>0</v>
      </c>
      <c r="Y137" s="162" t="s">
        <v>0</v>
      </c>
      <c r="Z137" s="199" t="s">
        <v>0</v>
      </c>
      <c r="AA137" s="198" t="s">
        <v>0</v>
      </c>
      <c r="AB137" s="200" t="s">
        <v>0</v>
      </c>
      <c r="AC137" s="250" t="s">
        <v>239</v>
      </c>
      <c r="AD137" s="251" t="s">
        <v>274</v>
      </c>
      <c r="AE137" s="252">
        <f>E137+F137/60+G137/60/60</f>
        <v>41.762</v>
      </c>
      <c r="AF137" s="251" t="s">
        <v>275</v>
      </c>
      <c r="AG137" s="252" t="e">
        <f>E140+F140/60+G140/60/60</f>
        <v>#VALUE!</v>
      </c>
      <c r="AH137" s="253" t="s">
        <v>276</v>
      </c>
      <c r="AI137" s="252" t="e">
        <f>AG137-AE137</f>
        <v>#VALUE!</v>
      </c>
      <c r="AJ137" s="251" t="s">
        <v>277</v>
      </c>
      <c r="AK137" s="252" t="e">
        <f>AI138*60*COS((AE137+AG137)/2*PI()/180)</f>
        <v>#VALUE!</v>
      </c>
      <c r="AL137" s="251" t="s">
        <v>278</v>
      </c>
      <c r="AM137" s="252" t="e">
        <f>AK137*6076.12</f>
        <v>#VALUE!</v>
      </c>
      <c r="AN137" s="251" t="s">
        <v>279</v>
      </c>
      <c r="AO137" s="252">
        <f>AE137*PI()/180</f>
        <v>0.72888440221787187</v>
      </c>
      <c r="AP137" s="251" t="s">
        <v>280</v>
      </c>
      <c r="AQ137" s="252" t="e">
        <f>AG137 *PI()/180</f>
        <v>#VALUE!</v>
      </c>
      <c r="AR137" s="251" t="s">
        <v>281</v>
      </c>
      <c r="AS137" s="252" t="e">
        <f>1*ATAN2(COS(AO137)*SIN(AQ137)-SIN(AO137)*COS(AQ137)*COS(AQ138-AO138),SIN(AQ138-AO138)*COS(AQ137))</f>
        <v>#VALUE!</v>
      </c>
      <c r="AT137" s="254" t="s">
        <v>282</v>
      </c>
      <c r="AU137" s="255" t="e">
        <f>SQRT(AK138*AK138+AK137*AK137)</f>
        <v>#VALUE!</v>
      </c>
    </row>
    <row r="138" spans="1:47" ht="14.45" customHeight="1" thickTop="1" thickBot="1" x14ac:dyDescent="0.3">
      <c r="A138" s="210" t="s">
        <v>0</v>
      </c>
      <c r="B138" s="341"/>
      <c r="C138" s="344"/>
      <c r="D138" s="208" t="s">
        <v>244</v>
      </c>
      <c r="E138" s="221">
        <v>41</v>
      </c>
      <c r="F138" s="226">
        <v>45</v>
      </c>
      <c r="G138" s="129">
        <v>43.2</v>
      </c>
      <c r="H138" s="197">
        <v>69</v>
      </c>
      <c r="I138" s="226">
        <v>57</v>
      </c>
      <c r="J138" s="129">
        <v>43.5</v>
      </c>
      <c r="K138" s="331"/>
      <c r="L138" s="333"/>
      <c r="M138" s="334"/>
      <c r="N138" s="336"/>
      <c r="O138" s="318"/>
      <c r="P138" s="320"/>
      <c r="Q138" s="323" t="s">
        <v>375</v>
      </c>
      <c r="R138" s="324"/>
      <c r="S138" s="324"/>
      <c r="T138" s="325"/>
      <c r="U138" s="308" t="s">
        <v>332</v>
      </c>
      <c r="V138" s="309"/>
      <c r="W138" s="309"/>
      <c r="X138" s="309"/>
      <c r="Y138" s="310"/>
      <c r="Z138" s="346" t="s">
        <v>345</v>
      </c>
      <c r="AA138" s="347"/>
      <c r="AB138" s="348"/>
      <c r="AC138" s="250" t="s">
        <v>193</v>
      </c>
      <c r="AD138" s="251" t="s">
        <v>283</v>
      </c>
      <c r="AE138" s="252">
        <f>H137+I137/60+J137/60/60</f>
        <v>69.962083333333339</v>
      </c>
      <c r="AF138" s="251" t="s">
        <v>284</v>
      </c>
      <c r="AG138" s="252" t="e">
        <f>H140+I140/60+J140/60/60</f>
        <v>#VALUE!</v>
      </c>
      <c r="AH138" s="253" t="s">
        <v>285</v>
      </c>
      <c r="AI138" s="252" t="e">
        <f>AE138-AG138</f>
        <v>#VALUE!</v>
      </c>
      <c r="AJ138" s="251" t="s">
        <v>286</v>
      </c>
      <c r="AK138" s="252" t="e">
        <f>AI137*60</f>
        <v>#VALUE!</v>
      </c>
      <c r="AL138" s="251" t="s">
        <v>287</v>
      </c>
      <c r="AM138" s="252" t="e">
        <f>AK138*6076.12</f>
        <v>#VALUE!</v>
      </c>
      <c r="AN138" s="251" t="s">
        <v>288</v>
      </c>
      <c r="AO138" s="252">
        <f>AE138*PI()/180</f>
        <v>1.2210687057213163</v>
      </c>
      <c r="AP138" s="251" t="s">
        <v>289</v>
      </c>
      <c r="AQ138" s="252" t="e">
        <f>AG138*PI()/180</f>
        <v>#VALUE!</v>
      </c>
      <c r="AR138" s="251" t="s">
        <v>290</v>
      </c>
      <c r="AS138" s="256" t="e">
        <f>IF(360+AS137/(2*PI())*360&gt;360,AS137/(PI())*360,360+AS137/(2*PI())*360)</f>
        <v>#VALUE!</v>
      </c>
      <c r="AT138" s="257"/>
      <c r="AU138" s="257"/>
    </row>
    <row r="139" spans="1:47" ht="14.45" customHeight="1" thickBot="1" x14ac:dyDescent="0.3">
      <c r="A139" s="205">
        <v>25</v>
      </c>
      <c r="B139" s="341"/>
      <c r="C139" s="344"/>
      <c r="D139" s="208" t="s">
        <v>245</v>
      </c>
      <c r="E139" s="366" t="s">
        <v>263</v>
      </c>
      <c r="F139" s="367"/>
      <c r="G139" s="367"/>
      <c r="H139" s="367"/>
      <c r="I139" s="367"/>
      <c r="J139" s="368"/>
      <c r="K139" s="130" t="s">
        <v>17</v>
      </c>
      <c r="L139" s="260" t="s">
        <v>292</v>
      </c>
      <c r="M139" s="131" t="s">
        <v>252</v>
      </c>
      <c r="N139" s="132" t="s">
        <v>4</v>
      </c>
      <c r="O139" s="133" t="s">
        <v>19</v>
      </c>
      <c r="P139" s="134" t="s">
        <v>189</v>
      </c>
      <c r="Q139" s="326"/>
      <c r="R139" s="324"/>
      <c r="S139" s="324"/>
      <c r="T139" s="325"/>
      <c r="U139" s="311"/>
      <c r="V139" s="312"/>
      <c r="W139" s="312"/>
      <c r="X139" s="312"/>
      <c r="Y139" s="313"/>
      <c r="Z139" s="349"/>
      <c r="AA139" s="350"/>
      <c r="AB139" s="351"/>
      <c r="AC139" s="258"/>
      <c r="AD139" s="257"/>
      <c r="AE139" s="257"/>
      <c r="AF139" s="257"/>
      <c r="AG139" s="257"/>
      <c r="AH139" s="257"/>
      <c r="AI139" s="257"/>
      <c r="AJ139" s="257"/>
      <c r="AK139" s="257"/>
      <c r="AL139" s="257"/>
      <c r="AM139" s="257"/>
      <c r="AN139" s="257"/>
      <c r="AO139" s="257"/>
      <c r="AP139" s="257"/>
      <c r="AQ139" s="257"/>
      <c r="AR139" s="251" t="s">
        <v>291</v>
      </c>
      <c r="AS139" s="256" t="e">
        <f>61.582*ACOS(SIN(AE137)*SIN(AG137)+COS(AE137)*COS(AG137)*(AE138-AG138))*6076.12</f>
        <v>#VALUE!</v>
      </c>
      <c r="AT139" s="257"/>
      <c r="AU139" s="257"/>
    </row>
    <row r="140" spans="1:47" ht="35.1" customHeight="1" thickTop="1" thickBot="1" x14ac:dyDescent="0.3">
      <c r="A140" s="206" t="str">
        <f>IF(Z137=1,"VERIFIED",IF(AA137=1,"CHECKED",IF(V137=1,"RECHECK",IF(X137=1,"VERIFY",IF(Y137=1,"NEED APP","NOT SCHED")))))</f>
        <v>NOT SCHED</v>
      </c>
      <c r="B140" s="342"/>
      <c r="C140" s="345"/>
      <c r="D140" s="209" t="s">
        <v>193</v>
      </c>
      <c r="E140" s="223" t="s">
        <v>0</v>
      </c>
      <c r="F140" s="228" t="s">
        <v>0</v>
      </c>
      <c r="G140" s="218" t="s">
        <v>0</v>
      </c>
      <c r="H140" s="217" t="s">
        <v>0</v>
      </c>
      <c r="I140" s="228" t="s">
        <v>0</v>
      </c>
      <c r="J140" s="218" t="s">
        <v>0</v>
      </c>
      <c r="K140" s="135" t="str">
        <f>$N$7</f>
        <v xml:space="preserve"> </v>
      </c>
      <c r="L140" s="259" t="str">
        <f>IF(E140=" ","Not in use ",AU137*6076.12)</f>
        <v xml:space="preserve">Not in use </v>
      </c>
      <c r="M140" s="262">
        <v>2.9</v>
      </c>
      <c r="N140" s="269" t="str">
        <f>IF(W137=1,"Need a Photo","Has a Photo")</f>
        <v>Need a Photo</v>
      </c>
      <c r="O140" s="273" t="s">
        <v>262</v>
      </c>
      <c r="P140" s="261" t="str">
        <f>IF(E140=" ","Not in use",(IF(L140&gt;O137,"OFF STA","ON STA")))</f>
        <v>Not in use</v>
      </c>
      <c r="Q140" s="327"/>
      <c r="R140" s="328"/>
      <c r="S140" s="328"/>
      <c r="T140" s="329"/>
      <c r="U140" s="314"/>
      <c r="V140" s="315"/>
      <c r="W140" s="315"/>
      <c r="X140" s="315"/>
      <c r="Y140" s="316"/>
      <c r="Z140" s="352"/>
      <c r="AA140" s="353"/>
      <c r="AB140" s="354"/>
      <c r="AC140" s="14"/>
    </row>
    <row r="141" spans="1:47" ht="66" customHeight="1" thickTop="1" thickBot="1" x14ac:dyDescent="0.3">
      <c r="A141" s="241" t="s">
        <v>266</v>
      </c>
      <c r="B141" s="179"/>
      <c r="C141" s="180"/>
      <c r="D141" s="181"/>
      <c r="E141" s="224"/>
      <c r="F141" s="224"/>
      <c r="G141" s="183"/>
      <c r="H141" s="182"/>
      <c r="I141" s="224"/>
      <c r="J141" s="183"/>
      <c r="K141" s="184"/>
      <c r="L141" s="185"/>
      <c r="M141" s="186"/>
      <c r="N141" s="187"/>
      <c r="O141" s="188"/>
      <c r="P141" s="185"/>
      <c r="Q141" s="189"/>
      <c r="R141" s="189"/>
      <c r="S141" s="189"/>
      <c r="T141" s="190"/>
      <c r="U141" s="242"/>
      <c r="V141" s="243"/>
      <c r="W141" s="243"/>
      <c r="X141" s="243"/>
      <c r="Y141" s="244"/>
      <c r="Z141" s="229"/>
      <c r="AA141" s="230"/>
      <c r="AB141" s="231"/>
    </row>
    <row r="142" spans="1:47" ht="24.6" customHeight="1" thickTop="1" thickBot="1" x14ac:dyDescent="0.3">
      <c r="A142" s="296" t="s">
        <v>309</v>
      </c>
      <c r="B142" s="298" t="s">
        <v>308</v>
      </c>
      <c r="C142" s="299"/>
      <c r="D142" s="300"/>
      <c r="E142" s="278" t="s">
        <v>251</v>
      </c>
      <c r="F142" s="279"/>
      <c r="G142" s="301"/>
      <c r="H142" s="302" t="s">
        <v>253</v>
      </c>
      <c r="I142" s="279"/>
      <c r="J142" s="301"/>
      <c r="K142" s="303" t="s">
        <v>0</v>
      </c>
      <c r="L142" s="304" t="s">
        <v>0</v>
      </c>
      <c r="M142" s="305" t="s">
        <v>0</v>
      </c>
      <c r="N142" s="306" t="s">
        <v>0</v>
      </c>
      <c r="O142" s="307"/>
      <c r="P142" s="355" t="str">
        <f>$P$2</f>
        <v xml:space="preserve">D11 - AN-3 - Little Pleasant Bay Run </v>
      </c>
      <c r="Q142" s="355"/>
      <c r="R142" s="355"/>
      <c r="S142" s="355"/>
      <c r="T142" s="355"/>
      <c r="U142" s="291"/>
      <c r="V142" s="292"/>
      <c r="W142" s="293"/>
      <c r="X142" s="294"/>
      <c r="Y142" s="292"/>
      <c r="Z142" s="294"/>
      <c r="AA142" s="292"/>
      <c r="AB142" s="295"/>
      <c r="AC142" s="13"/>
    </row>
    <row r="143" spans="1:47" ht="9" customHeight="1" thickTop="1" thickBot="1" x14ac:dyDescent="0.3">
      <c r="A143" s="282" t="s">
        <v>267</v>
      </c>
      <c r="B143" s="136" t="s">
        <v>12</v>
      </c>
      <c r="C143" s="137"/>
      <c r="D143" s="138" t="s">
        <v>13</v>
      </c>
      <c r="E143" s="220" t="s">
        <v>248</v>
      </c>
      <c r="F143" s="220" t="s">
        <v>249</v>
      </c>
      <c r="G143" s="212" t="s">
        <v>250</v>
      </c>
      <c r="H143" s="138" t="s">
        <v>248</v>
      </c>
      <c r="I143" s="220" t="s">
        <v>249</v>
      </c>
      <c r="J143" s="212" t="s">
        <v>250</v>
      </c>
      <c r="K143" s="139" t="s">
        <v>14</v>
      </c>
      <c r="L143" s="140" t="s">
        <v>15</v>
      </c>
      <c r="M143" s="140" t="s">
        <v>18</v>
      </c>
      <c r="N143" s="141" t="s">
        <v>16</v>
      </c>
      <c r="O143" s="142" t="s">
        <v>20</v>
      </c>
      <c r="P143" s="145" t="s">
        <v>258</v>
      </c>
      <c r="Q143" s="146" t="s">
        <v>254</v>
      </c>
      <c r="R143" s="147"/>
      <c r="S143" s="148" t="s">
        <v>192</v>
      </c>
      <c r="T143" s="149"/>
      <c r="U143" s="150"/>
      <c r="V143" s="151"/>
      <c r="W143" s="152"/>
      <c r="X143" s="153"/>
      <c r="Y143" s="154"/>
      <c r="Z143" s="155" t="s">
        <v>240</v>
      </c>
      <c r="AA143" s="156" t="s">
        <v>241</v>
      </c>
      <c r="AB143" s="157" t="s">
        <v>242</v>
      </c>
      <c r="AC143" s="246"/>
      <c r="AD143" s="247"/>
      <c r="AE143" s="248" t="s">
        <v>269</v>
      </c>
      <c r="AF143" s="247"/>
      <c r="AG143" s="248" t="s">
        <v>270</v>
      </c>
      <c r="AH143" s="248"/>
      <c r="AI143" s="248" t="s">
        <v>271</v>
      </c>
      <c r="AJ143" s="247"/>
      <c r="AK143" s="249" t="s">
        <v>272</v>
      </c>
      <c r="AL143" s="247"/>
      <c r="AM143" s="248"/>
      <c r="AN143" s="247"/>
      <c r="AO143" s="249" t="s">
        <v>273</v>
      </c>
      <c r="AP143" s="247"/>
      <c r="AQ143" s="248"/>
      <c r="AR143" s="247"/>
      <c r="AS143" s="248"/>
      <c r="AT143" s="247"/>
      <c r="AU143" s="247"/>
    </row>
    <row r="144" spans="1:47" ht="14.45" customHeight="1" thickBot="1" x14ac:dyDescent="0.3">
      <c r="A144" s="128">
        <v>13476.34</v>
      </c>
      <c r="B144" s="340" t="s">
        <v>322</v>
      </c>
      <c r="C144" s="343" t="s">
        <v>0</v>
      </c>
      <c r="D144" s="208" t="s">
        <v>239</v>
      </c>
      <c r="E144" s="221">
        <v>41</v>
      </c>
      <c r="F144" s="226">
        <v>45</v>
      </c>
      <c r="G144" s="129">
        <v>49.9</v>
      </c>
      <c r="H144" s="197">
        <v>69</v>
      </c>
      <c r="I144" s="226">
        <v>57</v>
      </c>
      <c r="J144" s="129">
        <v>44.9</v>
      </c>
      <c r="K144" s="330" t="s">
        <v>0</v>
      </c>
      <c r="L144" s="332" t="s">
        <v>0</v>
      </c>
      <c r="M144" s="334">
        <v>6.9</v>
      </c>
      <c r="N144" s="335">
        <f>IF(M144=" "," ",(M144+$L$7-M147))</f>
        <v>4.07</v>
      </c>
      <c r="O144" s="317">
        <v>50</v>
      </c>
      <c r="P144" s="319">
        <v>42569</v>
      </c>
      <c r="Q144" s="143">
        <v>42856</v>
      </c>
      <c r="R144" s="144">
        <v>43040</v>
      </c>
      <c r="S144" s="321" t="s">
        <v>261</v>
      </c>
      <c r="T144" s="322"/>
      <c r="U144" s="158">
        <v>1</v>
      </c>
      <c r="V144" s="159" t="s">
        <v>0</v>
      </c>
      <c r="W144" s="160" t="s">
        <v>0</v>
      </c>
      <c r="X144" s="161" t="s">
        <v>0</v>
      </c>
      <c r="Y144" s="162" t="s">
        <v>0</v>
      </c>
      <c r="Z144" s="163" t="s">
        <v>0</v>
      </c>
      <c r="AA144" s="159" t="s">
        <v>0</v>
      </c>
      <c r="AB144" s="164" t="s">
        <v>0</v>
      </c>
      <c r="AC144" s="250" t="s">
        <v>239</v>
      </c>
      <c r="AD144" s="251" t="s">
        <v>274</v>
      </c>
      <c r="AE144" s="252">
        <f>E144+F144/60+G144/60/60</f>
        <v>41.763861111111112</v>
      </c>
      <c r="AF144" s="251" t="s">
        <v>275</v>
      </c>
      <c r="AG144" s="252" t="e">
        <f>E147+F147/60+G147/60/60</f>
        <v>#VALUE!</v>
      </c>
      <c r="AH144" s="253" t="s">
        <v>276</v>
      </c>
      <c r="AI144" s="252" t="e">
        <f>AG144-AE144</f>
        <v>#VALUE!</v>
      </c>
      <c r="AJ144" s="251" t="s">
        <v>277</v>
      </c>
      <c r="AK144" s="252" t="e">
        <f>AI145*60*COS((AE144+AG144)/2*PI()/180)</f>
        <v>#VALUE!</v>
      </c>
      <c r="AL144" s="251" t="s">
        <v>278</v>
      </c>
      <c r="AM144" s="252" t="e">
        <f>AK144*6076.12</f>
        <v>#VALUE!</v>
      </c>
      <c r="AN144" s="251" t="s">
        <v>279</v>
      </c>
      <c r="AO144" s="252">
        <f>AE144*PI()/180</f>
        <v>0.72891688473450622</v>
      </c>
      <c r="AP144" s="251" t="s">
        <v>280</v>
      </c>
      <c r="AQ144" s="252" t="e">
        <f>AG144 *PI()/180</f>
        <v>#VALUE!</v>
      </c>
      <c r="AR144" s="251" t="s">
        <v>281</v>
      </c>
      <c r="AS144" s="252" t="e">
        <f>1*ATAN2(COS(AO144)*SIN(AQ144)-SIN(AO144)*COS(AQ144)*COS(AQ145-AO145),SIN(AQ145-AO145)*COS(AQ144))</f>
        <v>#VALUE!</v>
      </c>
      <c r="AT144" s="254" t="s">
        <v>282</v>
      </c>
      <c r="AU144" s="255" t="e">
        <f>SQRT(AK145*AK145+AK144*AK144)</f>
        <v>#VALUE!</v>
      </c>
    </row>
    <row r="145" spans="1:47" ht="14.45" customHeight="1" thickTop="1" thickBot="1" x14ac:dyDescent="0.3">
      <c r="A145" s="210" t="s">
        <v>0</v>
      </c>
      <c r="B145" s="341"/>
      <c r="C145" s="344"/>
      <c r="D145" s="208" t="s">
        <v>244</v>
      </c>
      <c r="E145" s="221">
        <v>41</v>
      </c>
      <c r="F145" s="226">
        <v>45</v>
      </c>
      <c r="G145" s="129">
        <v>49.9</v>
      </c>
      <c r="H145" s="197">
        <v>69</v>
      </c>
      <c r="I145" s="226">
        <v>57</v>
      </c>
      <c r="J145" s="129">
        <v>44.9</v>
      </c>
      <c r="K145" s="331"/>
      <c r="L145" s="333"/>
      <c r="M145" s="334"/>
      <c r="N145" s="336"/>
      <c r="O145" s="318"/>
      <c r="P145" s="320"/>
      <c r="Q145" s="323" t="s">
        <v>350</v>
      </c>
      <c r="R145" s="324"/>
      <c r="S145" s="324"/>
      <c r="T145" s="325"/>
      <c r="U145" s="308" t="s">
        <v>332</v>
      </c>
      <c r="V145" s="309"/>
      <c r="W145" s="309"/>
      <c r="X145" s="309"/>
      <c r="Y145" s="310"/>
      <c r="Z145" s="346" t="s">
        <v>345</v>
      </c>
      <c r="AA145" s="347"/>
      <c r="AB145" s="348"/>
      <c r="AC145" s="250" t="s">
        <v>193</v>
      </c>
      <c r="AD145" s="251" t="s">
        <v>283</v>
      </c>
      <c r="AE145" s="252">
        <f>H144+I144/60+J144/60/60</f>
        <v>69.962472222222232</v>
      </c>
      <c r="AF145" s="251" t="s">
        <v>284</v>
      </c>
      <c r="AG145" s="252" t="e">
        <f>H147+I147/60+J147/60/60</f>
        <v>#VALUE!</v>
      </c>
      <c r="AH145" s="253" t="s">
        <v>285</v>
      </c>
      <c r="AI145" s="252" t="e">
        <f>AE145-AG145</f>
        <v>#VALUE!</v>
      </c>
      <c r="AJ145" s="251" t="s">
        <v>286</v>
      </c>
      <c r="AK145" s="252" t="e">
        <f>AI144*60</f>
        <v>#VALUE!</v>
      </c>
      <c r="AL145" s="251" t="s">
        <v>287</v>
      </c>
      <c r="AM145" s="252" t="e">
        <f>AK145*6076.12</f>
        <v>#VALUE!</v>
      </c>
      <c r="AN145" s="251" t="s">
        <v>288</v>
      </c>
      <c r="AO145" s="252">
        <f>AE145*PI()/180</f>
        <v>1.2210754931128518</v>
      </c>
      <c r="AP145" s="251" t="s">
        <v>289</v>
      </c>
      <c r="AQ145" s="252" t="e">
        <f>AG145*PI()/180</f>
        <v>#VALUE!</v>
      </c>
      <c r="AR145" s="251" t="s">
        <v>290</v>
      </c>
      <c r="AS145" s="256" t="e">
        <f>IF(360+AS144/(2*PI())*360&gt;360,AS144/(PI())*360,360+AS144/(2*PI())*360)</f>
        <v>#VALUE!</v>
      </c>
      <c r="AT145" s="257"/>
      <c r="AU145" s="257"/>
    </row>
    <row r="146" spans="1:47" ht="14.45" customHeight="1" thickBot="1" x14ac:dyDescent="0.3">
      <c r="A146" s="205">
        <v>26</v>
      </c>
      <c r="B146" s="341"/>
      <c r="C146" s="344"/>
      <c r="D146" s="208" t="s">
        <v>245</v>
      </c>
      <c r="E146" s="366" t="s">
        <v>263</v>
      </c>
      <c r="F146" s="367"/>
      <c r="G146" s="367"/>
      <c r="H146" s="367"/>
      <c r="I146" s="367"/>
      <c r="J146" s="368"/>
      <c r="K146" s="130" t="s">
        <v>17</v>
      </c>
      <c r="L146" s="260" t="s">
        <v>292</v>
      </c>
      <c r="M146" s="131" t="s">
        <v>252</v>
      </c>
      <c r="N146" s="132" t="s">
        <v>4</v>
      </c>
      <c r="O146" s="133" t="s">
        <v>19</v>
      </c>
      <c r="P146" s="134" t="s">
        <v>189</v>
      </c>
      <c r="Q146" s="326"/>
      <c r="R146" s="324"/>
      <c r="S146" s="324"/>
      <c r="T146" s="325"/>
      <c r="U146" s="311"/>
      <c r="V146" s="312"/>
      <c r="W146" s="312"/>
      <c r="X146" s="312"/>
      <c r="Y146" s="313"/>
      <c r="Z146" s="349"/>
      <c r="AA146" s="350"/>
      <c r="AB146" s="351"/>
      <c r="AC146" s="258"/>
      <c r="AD146" s="257"/>
      <c r="AE146" s="257"/>
      <c r="AF146" s="257"/>
      <c r="AG146" s="257"/>
      <c r="AH146" s="257"/>
      <c r="AI146" s="257"/>
      <c r="AJ146" s="257"/>
      <c r="AK146" s="257"/>
      <c r="AL146" s="257"/>
      <c r="AM146" s="257"/>
      <c r="AN146" s="257"/>
      <c r="AO146" s="257"/>
      <c r="AP146" s="257"/>
      <c r="AQ146" s="257"/>
      <c r="AR146" s="251" t="s">
        <v>291</v>
      </c>
      <c r="AS146" s="256" t="e">
        <f>61.582*ACOS(SIN(AE144)*SIN(AG144)+COS(AE144)*COS(AG144)*(AE145-AG145))*6076.12</f>
        <v>#VALUE!</v>
      </c>
      <c r="AT146" s="257"/>
      <c r="AU146" s="257"/>
    </row>
    <row r="147" spans="1:47" ht="35.1" customHeight="1" thickTop="1" thickBot="1" x14ac:dyDescent="0.3">
      <c r="A147" s="206" t="str">
        <f>IF(Z144=1,"VERIFIED",IF(AA144=1,"CHECKED",IF(V144=1,"RECHECK",IF(X144=1,"VERIFY",IF(Y144=1,"NEED APP","NOT SCHED")))))</f>
        <v>NOT SCHED</v>
      </c>
      <c r="B147" s="342"/>
      <c r="C147" s="345"/>
      <c r="D147" s="209" t="s">
        <v>193</v>
      </c>
      <c r="E147" s="223" t="s">
        <v>0</v>
      </c>
      <c r="F147" s="228" t="s">
        <v>0</v>
      </c>
      <c r="G147" s="218" t="s">
        <v>0</v>
      </c>
      <c r="H147" s="217" t="s">
        <v>0</v>
      </c>
      <c r="I147" s="228" t="s">
        <v>0</v>
      </c>
      <c r="J147" s="218" t="s">
        <v>0</v>
      </c>
      <c r="K147" s="135" t="str">
        <f>$N$7</f>
        <v xml:space="preserve"> </v>
      </c>
      <c r="L147" s="259" t="str">
        <f>IF(E147=" ","Not in use ",AU144*6076.12)</f>
        <v xml:space="preserve">Not in use </v>
      </c>
      <c r="M147" s="262">
        <v>2.83</v>
      </c>
      <c r="N147" s="272" t="str">
        <f>IF(W144=1,"Need Photo","Has Photo")</f>
        <v>Has Photo</v>
      </c>
      <c r="O147" s="273" t="s">
        <v>262</v>
      </c>
      <c r="P147" s="261" t="str">
        <f>IF(E147=" ","Not in use",(IF(L147&gt;O144,"OFF STA","ON STA")))</f>
        <v>Not in use</v>
      </c>
      <c r="Q147" s="327"/>
      <c r="R147" s="328"/>
      <c r="S147" s="328"/>
      <c r="T147" s="329"/>
      <c r="U147" s="314"/>
      <c r="V147" s="315"/>
      <c r="W147" s="315"/>
      <c r="X147" s="315"/>
      <c r="Y147" s="316"/>
      <c r="Z147" s="352"/>
      <c r="AA147" s="353"/>
      <c r="AB147" s="354"/>
      <c r="AC147" s="14"/>
    </row>
    <row r="148" spans="1:47" ht="9" customHeight="1" thickTop="1" thickBot="1" x14ac:dyDescent="0.3">
      <c r="A148" s="282" t="s">
        <v>267</v>
      </c>
      <c r="B148" s="136" t="s">
        <v>12</v>
      </c>
      <c r="C148" s="137"/>
      <c r="D148" s="138" t="s">
        <v>13</v>
      </c>
      <c r="E148" s="220" t="s">
        <v>248</v>
      </c>
      <c r="F148" s="220" t="s">
        <v>249</v>
      </c>
      <c r="G148" s="212" t="s">
        <v>250</v>
      </c>
      <c r="H148" s="138" t="s">
        <v>248</v>
      </c>
      <c r="I148" s="220" t="s">
        <v>249</v>
      </c>
      <c r="J148" s="212" t="s">
        <v>250</v>
      </c>
      <c r="K148" s="139" t="s">
        <v>14</v>
      </c>
      <c r="L148" s="140" t="s">
        <v>15</v>
      </c>
      <c r="M148" s="140" t="s">
        <v>18</v>
      </c>
      <c r="N148" s="141" t="s">
        <v>16</v>
      </c>
      <c r="O148" s="142" t="s">
        <v>20</v>
      </c>
      <c r="P148" s="145" t="s">
        <v>258</v>
      </c>
      <c r="Q148" s="146" t="s">
        <v>254</v>
      </c>
      <c r="R148" s="147"/>
      <c r="S148" s="148" t="s">
        <v>192</v>
      </c>
      <c r="T148" s="149"/>
      <c r="U148" s="150"/>
      <c r="V148" s="151"/>
      <c r="W148" s="152"/>
      <c r="X148" s="153"/>
      <c r="Y148" s="154"/>
      <c r="Z148" s="155" t="s">
        <v>240</v>
      </c>
      <c r="AA148" s="156" t="s">
        <v>241</v>
      </c>
      <c r="AB148" s="157" t="s">
        <v>242</v>
      </c>
      <c r="AC148" s="246"/>
      <c r="AD148" s="247"/>
      <c r="AE148" s="248" t="s">
        <v>269</v>
      </c>
      <c r="AF148" s="247"/>
      <c r="AG148" s="248" t="s">
        <v>270</v>
      </c>
      <c r="AH148" s="248"/>
      <c r="AI148" s="248" t="s">
        <v>271</v>
      </c>
      <c r="AJ148" s="247"/>
      <c r="AK148" s="249" t="s">
        <v>272</v>
      </c>
      <c r="AL148" s="247"/>
      <c r="AM148" s="248"/>
      <c r="AN148" s="247"/>
      <c r="AO148" s="249" t="s">
        <v>273</v>
      </c>
      <c r="AP148" s="247"/>
      <c r="AQ148" s="248"/>
      <c r="AR148" s="247"/>
      <c r="AS148" s="248"/>
      <c r="AT148" s="247"/>
      <c r="AU148" s="247"/>
    </row>
    <row r="149" spans="1:47" ht="14.45" customHeight="1" thickBot="1" x14ac:dyDescent="0.3">
      <c r="A149" s="128">
        <v>13476.35</v>
      </c>
      <c r="B149" s="340" t="s">
        <v>323</v>
      </c>
      <c r="C149" s="343" t="s">
        <v>0</v>
      </c>
      <c r="D149" s="208" t="s">
        <v>239</v>
      </c>
      <c r="E149" s="221">
        <v>41</v>
      </c>
      <c r="F149" s="226">
        <v>45</v>
      </c>
      <c r="G149" s="129">
        <v>56.2</v>
      </c>
      <c r="H149" s="197">
        <v>69</v>
      </c>
      <c r="I149" s="226">
        <v>57</v>
      </c>
      <c r="J149" s="129">
        <v>48.9</v>
      </c>
      <c r="K149" s="330" t="s">
        <v>0</v>
      </c>
      <c r="L149" s="332" t="s">
        <v>0</v>
      </c>
      <c r="M149" s="334">
        <v>8.9</v>
      </c>
      <c r="N149" s="335">
        <f>IF(M149=" "," ",(M149+$L$7-M152))</f>
        <v>6.0400000000000009</v>
      </c>
      <c r="O149" s="317">
        <v>50</v>
      </c>
      <c r="P149" s="319">
        <v>42569</v>
      </c>
      <c r="Q149" s="143">
        <v>42856</v>
      </c>
      <c r="R149" s="144">
        <v>43040</v>
      </c>
      <c r="S149" s="321" t="s">
        <v>298</v>
      </c>
      <c r="T149" s="322"/>
      <c r="U149" s="158">
        <v>1</v>
      </c>
      <c r="V149" s="159" t="s">
        <v>0</v>
      </c>
      <c r="W149" s="160" t="s">
        <v>0</v>
      </c>
      <c r="X149" s="161" t="s">
        <v>0</v>
      </c>
      <c r="Y149" s="162" t="s">
        <v>0</v>
      </c>
      <c r="Z149" s="163" t="s">
        <v>0</v>
      </c>
      <c r="AA149" s="159" t="s">
        <v>0</v>
      </c>
      <c r="AB149" s="164" t="s">
        <v>0</v>
      </c>
      <c r="AC149" s="250" t="s">
        <v>239</v>
      </c>
      <c r="AD149" s="251" t="s">
        <v>274</v>
      </c>
      <c r="AE149" s="252">
        <f>E149+F149/60+G149/60/60</f>
        <v>41.765611111111113</v>
      </c>
      <c r="AF149" s="251" t="s">
        <v>275</v>
      </c>
      <c r="AG149" s="252" t="e">
        <f>E152+F152/60+G152/60/60</f>
        <v>#VALUE!</v>
      </c>
      <c r="AH149" s="253" t="s">
        <v>276</v>
      </c>
      <c r="AI149" s="252" t="e">
        <f>AG149-AE149</f>
        <v>#VALUE!</v>
      </c>
      <c r="AJ149" s="251" t="s">
        <v>277</v>
      </c>
      <c r="AK149" s="252" t="e">
        <f>AI150*60*COS((AE149+AG149)/2*PI()/180)</f>
        <v>#VALUE!</v>
      </c>
      <c r="AL149" s="251" t="s">
        <v>278</v>
      </c>
      <c r="AM149" s="252" t="e">
        <f>AK149*6076.12</f>
        <v>#VALUE!</v>
      </c>
      <c r="AN149" s="251" t="s">
        <v>279</v>
      </c>
      <c r="AO149" s="252">
        <f>AE149*PI()/180</f>
        <v>0.7289474279964161</v>
      </c>
      <c r="AP149" s="251" t="s">
        <v>280</v>
      </c>
      <c r="AQ149" s="252" t="e">
        <f>AG149 *PI()/180</f>
        <v>#VALUE!</v>
      </c>
      <c r="AR149" s="251" t="s">
        <v>281</v>
      </c>
      <c r="AS149" s="252" t="e">
        <f>1*ATAN2(COS(AO149)*SIN(AQ149)-SIN(AO149)*COS(AQ149)*COS(AQ150-AO150),SIN(AQ150-AO150)*COS(AQ149))</f>
        <v>#VALUE!</v>
      </c>
      <c r="AT149" s="254" t="s">
        <v>282</v>
      </c>
      <c r="AU149" s="255" t="e">
        <f>SQRT(AK150*AK150+AK149*AK149)</f>
        <v>#VALUE!</v>
      </c>
    </row>
    <row r="150" spans="1:47" ht="14.45" customHeight="1" thickTop="1" thickBot="1" x14ac:dyDescent="0.3">
      <c r="A150" s="210" t="s">
        <v>0</v>
      </c>
      <c r="B150" s="341"/>
      <c r="C150" s="344"/>
      <c r="D150" s="208" t="s">
        <v>244</v>
      </c>
      <c r="E150" s="221">
        <v>41</v>
      </c>
      <c r="F150" s="226">
        <v>45</v>
      </c>
      <c r="G150" s="129">
        <v>56.2</v>
      </c>
      <c r="H150" s="197">
        <v>69</v>
      </c>
      <c r="I150" s="226">
        <v>57</v>
      </c>
      <c r="J150" s="129">
        <v>48.9</v>
      </c>
      <c r="K150" s="331"/>
      <c r="L150" s="333"/>
      <c r="M150" s="334"/>
      <c r="N150" s="336"/>
      <c r="O150" s="318"/>
      <c r="P150" s="320"/>
      <c r="Q150" s="323" t="s">
        <v>351</v>
      </c>
      <c r="R150" s="324"/>
      <c r="S150" s="324"/>
      <c r="T150" s="325"/>
      <c r="U150" s="308" t="s">
        <v>332</v>
      </c>
      <c r="V150" s="309"/>
      <c r="W150" s="309"/>
      <c r="X150" s="309"/>
      <c r="Y150" s="310"/>
      <c r="Z150" s="346" t="s">
        <v>345</v>
      </c>
      <c r="AA150" s="347"/>
      <c r="AB150" s="348"/>
      <c r="AC150" s="250" t="s">
        <v>193</v>
      </c>
      <c r="AD150" s="251" t="s">
        <v>283</v>
      </c>
      <c r="AE150" s="252">
        <f>H149+I149/60+J149/60/60</f>
        <v>69.963583333333332</v>
      </c>
      <c r="AF150" s="251" t="s">
        <v>284</v>
      </c>
      <c r="AG150" s="252" t="e">
        <f>H152+I152/60+J152/60/60</f>
        <v>#VALUE!</v>
      </c>
      <c r="AH150" s="253" t="s">
        <v>285</v>
      </c>
      <c r="AI150" s="252" t="e">
        <f>AE150-AG150</f>
        <v>#VALUE!</v>
      </c>
      <c r="AJ150" s="251" t="s">
        <v>286</v>
      </c>
      <c r="AK150" s="252" t="e">
        <f>AI149*60</f>
        <v>#VALUE!</v>
      </c>
      <c r="AL150" s="251" t="s">
        <v>287</v>
      </c>
      <c r="AM150" s="252" t="e">
        <f>AK150*6076.12</f>
        <v>#VALUE!</v>
      </c>
      <c r="AN150" s="251" t="s">
        <v>288</v>
      </c>
      <c r="AO150" s="252">
        <f>AE150*PI()/180</f>
        <v>1.2210948856600961</v>
      </c>
      <c r="AP150" s="251" t="s">
        <v>289</v>
      </c>
      <c r="AQ150" s="252" t="e">
        <f>AG150*PI()/180</f>
        <v>#VALUE!</v>
      </c>
      <c r="AR150" s="251" t="s">
        <v>290</v>
      </c>
      <c r="AS150" s="256" t="e">
        <f>IF(360+AS149/(2*PI())*360&gt;360,AS149/(PI())*360,360+AS149/(2*PI())*360)</f>
        <v>#VALUE!</v>
      </c>
      <c r="AT150" s="257"/>
      <c r="AU150" s="257"/>
    </row>
    <row r="151" spans="1:47" ht="14.45" customHeight="1" thickBot="1" x14ac:dyDescent="0.3">
      <c r="A151" s="205">
        <v>27</v>
      </c>
      <c r="B151" s="341"/>
      <c r="C151" s="344"/>
      <c r="D151" s="208" t="s">
        <v>245</v>
      </c>
      <c r="E151" s="366" t="s">
        <v>263</v>
      </c>
      <c r="F151" s="367"/>
      <c r="G151" s="367"/>
      <c r="H151" s="367"/>
      <c r="I151" s="367"/>
      <c r="J151" s="368"/>
      <c r="K151" s="130" t="s">
        <v>17</v>
      </c>
      <c r="L151" s="260" t="s">
        <v>292</v>
      </c>
      <c r="M151" s="131" t="s">
        <v>252</v>
      </c>
      <c r="N151" s="132" t="s">
        <v>4</v>
      </c>
      <c r="O151" s="133" t="s">
        <v>19</v>
      </c>
      <c r="P151" s="134" t="s">
        <v>189</v>
      </c>
      <c r="Q151" s="326"/>
      <c r="R151" s="324"/>
      <c r="S151" s="324"/>
      <c r="T151" s="325"/>
      <c r="U151" s="311"/>
      <c r="V151" s="312"/>
      <c r="W151" s="312"/>
      <c r="X151" s="312"/>
      <c r="Y151" s="313"/>
      <c r="Z151" s="349"/>
      <c r="AA151" s="350"/>
      <c r="AB151" s="351"/>
      <c r="AC151" s="258"/>
      <c r="AD151" s="257"/>
      <c r="AE151" s="257"/>
      <c r="AF151" s="257"/>
      <c r="AG151" s="257"/>
      <c r="AH151" s="257"/>
      <c r="AI151" s="257"/>
      <c r="AJ151" s="257"/>
      <c r="AK151" s="257"/>
      <c r="AL151" s="257"/>
      <c r="AM151" s="257"/>
      <c r="AN151" s="257"/>
      <c r="AO151" s="257"/>
      <c r="AP151" s="257"/>
      <c r="AQ151" s="257"/>
      <c r="AR151" s="251" t="s">
        <v>291</v>
      </c>
      <c r="AS151" s="256" t="e">
        <f>61.582*ACOS(SIN(AE149)*SIN(AG149)+COS(AE149)*COS(AG149)*(AE150-AG150))*6076.12</f>
        <v>#VALUE!</v>
      </c>
      <c r="AT151" s="257"/>
      <c r="AU151" s="257"/>
    </row>
    <row r="152" spans="1:47" ht="35.1" customHeight="1" thickTop="1" thickBot="1" x14ac:dyDescent="0.3">
      <c r="A152" s="206" t="str">
        <f>IF(Z149=1,"VERIFIED",IF(AA149=1,"CHECKED",IF(V149=1,"RECHECK",IF(X149=1,"VERIFY",IF(Y149=1,"NEED APP","NOT SCHED")))))</f>
        <v>NOT SCHED</v>
      </c>
      <c r="B152" s="342"/>
      <c r="C152" s="345"/>
      <c r="D152" s="209" t="s">
        <v>193</v>
      </c>
      <c r="E152" s="223" t="s">
        <v>0</v>
      </c>
      <c r="F152" s="228" t="s">
        <v>0</v>
      </c>
      <c r="G152" s="218" t="s">
        <v>0</v>
      </c>
      <c r="H152" s="217" t="s">
        <v>0</v>
      </c>
      <c r="I152" s="228" t="s">
        <v>0</v>
      </c>
      <c r="J152" s="218" t="s">
        <v>0</v>
      </c>
      <c r="K152" s="135" t="str">
        <f>$N$7</f>
        <v xml:space="preserve"> </v>
      </c>
      <c r="L152" s="259" t="str">
        <f>IF(E152=" ","Not in use ",AU149*6076.12)</f>
        <v xml:space="preserve">Not in use </v>
      </c>
      <c r="M152" s="262">
        <v>2.86</v>
      </c>
      <c r="N152" s="272" t="str">
        <f>IF(W149=1,"Need Photo","Has Photo")</f>
        <v>Has Photo</v>
      </c>
      <c r="O152" s="273" t="s">
        <v>262</v>
      </c>
      <c r="P152" s="261" t="str">
        <f>IF(E152=" ","Not in use",(IF(L152&gt;O149,"OFF STA","ON STA")))</f>
        <v>Not in use</v>
      </c>
      <c r="Q152" s="327"/>
      <c r="R152" s="328"/>
      <c r="S152" s="328"/>
      <c r="T152" s="329"/>
      <c r="U152" s="314"/>
      <c r="V152" s="315"/>
      <c r="W152" s="315"/>
      <c r="X152" s="315"/>
      <c r="Y152" s="316"/>
      <c r="Z152" s="352"/>
      <c r="AA152" s="353"/>
      <c r="AB152" s="354"/>
    </row>
    <row r="153" spans="1:47" ht="9" customHeight="1" thickTop="1" thickBot="1" x14ac:dyDescent="0.3">
      <c r="A153" s="282" t="s">
        <v>267</v>
      </c>
      <c r="B153" s="136" t="s">
        <v>12</v>
      </c>
      <c r="C153" s="137"/>
      <c r="D153" s="138" t="s">
        <v>13</v>
      </c>
      <c r="E153" s="220" t="s">
        <v>248</v>
      </c>
      <c r="F153" s="220" t="s">
        <v>249</v>
      </c>
      <c r="G153" s="212" t="s">
        <v>250</v>
      </c>
      <c r="H153" s="138" t="s">
        <v>248</v>
      </c>
      <c r="I153" s="220" t="s">
        <v>249</v>
      </c>
      <c r="J153" s="212" t="s">
        <v>250</v>
      </c>
      <c r="K153" s="139" t="s">
        <v>14</v>
      </c>
      <c r="L153" s="140" t="s">
        <v>15</v>
      </c>
      <c r="M153" s="140" t="s">
        <v>18</v>
      </c>
      <c r="N153" s="141" t="s">
        <v>16</v>
      </c>
      <c r="O153" s="142" t="s">
        <v>20</v>
      </c>
      <c r="P153" s="145" t="s">
        <v>258</v>
      </c>
      <c r="Q153" s="146" t="s">
        <v>254</v>
      </c>
      <c r="R153" s="147"/>
      <c r="S153" s="148" t="s">
        <v>192</v>
      </c>
      <c r="T153" s="149"/>
      <c r="U153" s="150"/>
      <c r="V153" s="151"/>
      <c r="W153" s="152"/>
      <c r="X153" s="153"/>
      <c r="Y153" s="154"/>
      <c r="Z153" s="155" t="s">
        <v>240</v>
      </c>
      <c r="AA153" s="156" t="s">
        <v>241</v>
      </c>
      <c r="AB153" s="157" t="s">
        <v>242</v>
      </c>
      <c r="AC153" s="246"/>
      <c r="AD153" s="247"/>
      <c r="AE153" s="248" t="s">
        <v>269</v>
      </c>
      <c r="AF153" s="247"/>
      <c r="AG153" s="248" t="s">
        <v>270</v>
      </c>
      <c r="AH153" s="248"/>
      <c r="AI153" s="248" t="s">
        <v>271</v>
      </c>
      <c r="AJ153" s="247"/>
      <c r="AK153" s="249" t="s">
        <v>272</v>
      </c>
      <c r="AL153" s="247"/>
      <c r="AM153" s="248"/>
      <c r="AN153" s="247"/>
      <c r="AO153" s="249" t="s">
        <v>273</v>
      </c>
      <c r="AP153" s="247"/>
      <c r="AQ153" s="248"/>
      <c r="AR153" s="247"/>
      <c r="AS153" s="248"/>
      <c r="AT153" s="247"/>
      <c r="AU153" s="247"/>
    </row>
    <row r="154" spans="1:47" ht="14.45" customHeight="1" thickBot="1" x14ac:dyDescent="0.3">
      <c r="A154" s="128">
        <v>13476.36</v>
      </c>
      <c r="B154" s="340" t="s">
        <v>324</v>
      </c>
      <c r="C154" s="343" t="s">
        <v>0</v>
      </c>
      <c r="D154" s="208" t="s">
        <v>239</v>
      </c>
      <c r="E154" s="221">
        <v>41</v>
      </c>
      <c r="F154" s="226">
        <v>46</v>
      </c>
      <c r="G154" s="129">
        <v>2.8</v>
      </c>
      <c r="H154" s="197">
        <v>69</v>
      </c>
      <c r="I154" s="226">
        <v>57</v>
      </c>
      <c r="J154" s="129">
        <v>51.6</v>
      </c>
      <c r="K154" s="330" t="s">
        <v>0</v>
      </c>
      <c r="L154" s="332" t="s">
        <v>0</v>
      </c>
      <c r="M154" s="334">
        <v>13.4</v>
      </c>
      <c r="N154" s="335">
        <f>IF(M154=" "," ",(M154+$L$7-M157))</f>
        <v>10.57</v>
      </c>
      <c r="O154" s="317">
        <v>50</v>
      </c>
      <c r="P154" s="319">
        <v>42569</v>
      </c>
      <c r="Q154" s="143">
        <v>42856</v>
      </c>
      <c r="R154" s="144">
        <v>43040</v>
      </c>
      <c r="S154" s="321" t="s">
        <v>261</v>
      </c>
      <c r="T154" s="322"/>
      <c r="U154" s="158">
        <v>1</v>
      </c>
      <c r="V154" s="159" t="s">
        <v>0</v>
      </c>
      <c r="W154" s="160">
        <v>1</v>
      </c>
      <c r="X154" s="161" t="s">
        <v>0</v>
      </c>
      <c r="Y154" s="162" t="s">
        <v>0</v>
      </c>
      <c r="Z154" s="163" t="s">
        <v>0</v>
      </c>
      <c r="AA154" s="159" t="s">
        <v>0</v>
      </c>
      <c r="AB154" s="164" t="s">
        <v>0</v>
      </c>
      <c r="AC154" s="250" t="s">
        <v>239</v>
      </c>
      <c r="AD154" s="251" t="s">
        <v>274</v>
      </c>
      <c r="AE154" s="252">
        <f>E154+F154/60+G154/60/60</f>
        <v>41.767444444444443</v>
      </c>
      <c r="AF154" s="251" t="s">
        <v>275</v>
      </c>
      <c r="AG154" s="252" t="e">
        <f>E157+F157/60+G157/60/60</f>
        <v>#VALUE!</v>
      </c>
      <c r="AH154" s="253" t="s">
        <v>276</v>
      </c>
      <c r="AI154" s="252" t="e">
        <f>AG154-AE154</f>
        <v>#VALUE!</v>
      </c>
      <c r="AJ154" s="251" t="s">
        <v>277</v>
      </c>
      <c r="AK154" s="252" t="e">
        <f>AI155*60*COS((AE154+AG154)/2*PI()/180)</f>
        <v>#VALUE!</v>
      </c>
      <c r="AL154" s="251" t="s">
        <v>278</v>
      </c>
      <c r="AM154" s="252" t="e">
        <f>AK154*6076.12</f>
        <v>#VALUE!</v>
      </c>
      <c r="AN154" s="251" t="s">
        <v>279</v>
      </c>
      <c r="AO154" s="252">
        <f>AE154*PI()/180</f>
        <v>0.72897942569936935</v>
      </c>
      <c r="AP154" s="251" t="s">
        <v>280</v>
      </c>
      <c r="AQ154" s="252" t="e">
        <f>AG154 *PI()/180</f>
        <v>#VALUE!</v>
      </c>
      <c r="AR154" s="251" t="s">
        <v>281</v>
      </c>
      <c r="AS154" s="252" t="e">
        <f>1*ATAN2(COS(AO154)*SIN(AQ154)-SIN(AO154)*COS(AQ154)*COS(AQ155-AO155),SIN(AQ155-AO155)*COS(AQ154))</f>
        <v>#VALUE!</v>
      </c>
      <c r="AT154" s="254" t="s">
        <v>282</v>
      </c>
      <c r="AU154" s="255" t="e">
        <f>SQRT(AK155*AK155+AK154*AK154)</f>
        <v>#VALUE!</v>
      </c>
    </row>
    <row r="155" spans="1:47" ht="14.45" customHeight="1" thickTop="1" thickBot="1" x14ac:dyDescent="0.3">
      <c r="A155" s="210" t="s">
        <v>0</v>
      </c>
      <c r="B155" s="341"/>
      <c r="C155" s="344"/>
      <c r="D155" s="208" t="s">
        <v>244</v>
      </c>
      <c r="E155" s="222">
        <f t="shared" ref="E155:J155" si="23">E154</f>
        <v>41</v>
      </c>
      <c r="F155" s="227">
        <f t="shared" si="23"/>
        <v>46</v>
      </c>
      <c r="G155" s="215">
        <f t="shared" si="23"/>
        <v>2.8</v>
      </c>
      <c r="H155" s="166">
        <f t="shared" si="23"/>
        <v>69</v>
      </c>
      <c r="I155" s="227">
        <f t="shared" si="23"/>
        <v>57</v>
      </c>
      <c r="J155" s="216">
        <f t="shared" si="23"/>
        <v>51.6</v>
      </c>
      <c r="K155" s="331"/>
      <c r="L155" s="333"/>
      <c r="M155" s="334"/>
      <c r="N155" s="336"/>
      <c r="O155" s="318"/>
      <c r="P155" s="320"/>
      <c r="Q155" s="323" t="s">
        <v>376</v>
      </c>
      <c r="R155" s="324"/>
      <c r="S155" s="324"/>
      <c r="T155" s="325"/>
      <c r="U155" s="308" t="s">
        <v>332</v>
      </c>
      <c r="V155" s="309"/>
      <c r="W155" s="309"/>
      <c r="X155" s="309"/>
      <c r="Y155" s="310"/>
      <c r="Z155" s="346" t="s">
        <v>345</v>
      </c>
      <c r="AA155" s="347"/>
      <c r="AB155" s="348"/>
      <c r="AC155" s="250" t="s">
        <v>193</v>
      </c>
      <c r="AD155" s="251" t="s">
        <v>283</v>
      </c>
      <c r="AE155" s="252">
        <f>H154+I154/60+J154/60/60</f>
        <v>69.964333333333343</v>
      </c>
      <c r="AF155" s="251" t="s">
        <v>284</v>
      </c>
      <c r="AG155" s="252" t="e">
        <f>H157+I157/60+J157/60/60</f>
        <v>#VALUE!</v>
      </c>
      <c r="AH155" s="253" t="s">
        <v>285</v>
      </c>
      <c r="AI155" s="252" t="e">
        <f>AE155-AG155</f>
        <v>#VALUE!</v>
      </c>
      <c r="AJ155" s="251" t="s">
        <v>286</v>
      </c>
      <c r="AK155" s="252" t="e">
        <f>AI154*60</f>
        <v>#VALUE!</v>
      </c>
      <c r="AL155" s="251" t="s">
        <v>287</v>
      </c>
      <c r="AM155" s="252" t="e">
        <f>AK155*6076.12</f>
        <v>#VALUE!</v>
      </c>
      <c r="AN155" s="251" t="s">
        <v>288</v>
      </c>
      <c r="AO155" s="252">
        <f>AE155*PI()/180</f>
        <v>1.2211079756294863</v>
      </c>
      <c r="AP155" s="251" t="s">
        <v>289</v>
      </c>
      <c r="AQ155" s="252" t="e">
        <f>AG155*PI()/180</f>
        <v>#VALUE!</v>
      </c>
      <c r="AR155" s="251" t="s">
        <v>290</v>
      </c>
      <c r="AS155" s="256" t="e">
        <f>IF(360+AS154/(2*PI())*360&gt;360,AS154/(PI())*360,360+AS154/(2*PI())*360)</f>
        <v>#VALUE!</v>
      </c>
      <c r="AT155" s="257"/>
      <c r="AU155" s="257"/>
    </row>
    <row r="156" spans="1:47" ht="14.45" customHeight="1" thickBot="1" x14ac:dyDescent="0.3">
      <c r="A156" s="205">
        <v>28</v>
      </c>
      <c r="B156" s="341"/>
      <c r="C156" s="344"/>
      <c r="D156" s="208" t="s">
        <v>245</v>
      </c>
      <c r="E156" s="222">
        <f t="shared" ref="E156:J156" si="24">E155</f>
        <v>41</v>
      </c>
      <c r="F156" s="227">
        <f t="shared" si="24"/>
        <v>46</v>
      </c>
      <c r="G156" s="215">
        <f t="shared" si="24"/>
        <v>2.8</v>
      </c>
      <c r="H156" s="166">
        <f t="shared" si="24"/>
        <v>69</v>
      </c>
      <c r="I156" s="227">
        <f t="shared" si="24"/>
        <v>57</v>
      </c>
      <c r="J156" s="216">
        <f t="shared" si="24"/>
        <v>51.6</v>
      </c>
      <c r="K156" s="130" t="s">
        <v>17</v>
      </c>
      <c r="L156" s="260" t="s">
        <v>292</v>
      </c>
      <c r="M156" s="131" t="s">
        <v>252</v>
      </c>
      <c r="N156" s="132" t="s">
        <v>4</v>
      </c>
      <c r="O156" s="133" t="s">
        <v>19</v>
      </c>
      <c r="P156" s="134" t="s">
        <v>189</v>
      </c>
      <c r="Q156" s="326"/>
      <c r="R156" s="324"/>
      <c r="S156" s="324"/>
      <c r="T156" s="325"/>
      <c r="U156" s="311"/>
      <c r="V156" s="312"/>
      <c r="W156" s="312"/>
      <c r="X156" s="312"/>
      <c r="Y156" s="313"/>
      <c r="Z156" s="349"/>
      <c r="AA156" s="350"/>
      <c r="AB156" s="351"/>
      <c r="AC156" s="258"/>
      <c r="AD156" s="257"/>
      <c r="AE156" s="257"/>
      <c r="AF156" s="257"/>
      <c r="AG156" s="257"/>
      <c r="AH156" s="257"/>
      <c r="AI156" s="257"/>
      <c r="AJ156" s="257"/>
      <c r="AK156" s="257"/>
      <c r="AL156" s="257"/>
      <c r="AM156" s="257"/>
      <c r="AN156" s="257"/>
      <c r="AO156" s="257"/>
      <c r="AP156" s="257"/>
      <c r="AQ156" s="257"/>
      <c r="AR156" s="251" t="s">
        <v>291</v>
      </c>
      <c r="AS156" s="256" t="e">
        <f>61.582*ACOS(SIN(AE154)*SIN(AG154)+COS(AE154)*COS(AG154)*(AE155-AG155))*6076.12</f>
        <v>#VALUE!</v>
      </c>
      <c r="AT156" s="257"/>
      <c r="AU156" s="257"/>
    </row>
    <row r="157" spans="1:47" ht="35.1" customHeight="1" thickTop="1" thickBot="1" x14ac:dyDescent="0.3">
      <c r="A157" s="206" t="str">
        <f>IF(Z154=1,"VERIFIED",IF(AA154=1,"CHECKED",IF(V154=1,"RECHECK",IF(X154=1,"VERIFY",IF(Y154=1,"NEED APP","NOT SCHED")))))</f>
        <v>NOT SCHED</v>
      </c>
      <c r="B157" s="342"/>
      <c r="C157" s="345"/>
      <c r="D157" s="209" t="s">
        <v>193</v>
      </c>
      <c r="E157" s="223" t="s">
        <v>0</v>
      </c>
      <c r="F157" s="228" t="s">
        <v>0</v>
      </c>
      <c r="G157" s="218" t="s">
        <v>0</v>
      </c>
      <c r="H157" s="217" t="s">
        <v>0</v>
      </c>
      <c r="I157" s="228" t="s">
        <v>0</v>
      </c>
      <c r="J157" s="218" t="s">
        <v>0</v>
      </c>
      <c r="K157" s="135" t="str">
        <f>$N$7</f>
        <v xml:space="preserve"> </v>
      </c>
      <c r="L157" s="259" t="str">
        <f>IF(E157=" ","Not in use ",AU154*6076.12)</f>
        <v xml:space="preserve">Not in use </v>
      </c>
      <c r="M157" s="262">
        <v>2.83</v>
      </c>
      <c r="N157" s="269" t="str">
        <f>IF(W154=1,"Need a Photo","Has a Photo")</f>
        <v>Need a Photo</v>
      </c>
      <c r="O157" s="273" t="s">
        <v>262</v>
      </c>
      <c r="P157" s="261" t="str">
        <f>IF(E157=" ","Not in use",(IF(L157&gt;O154,"OFF STA","ON STA")))</f>
        <v>Not in use</v>
      </c>
      <c r="Q157" s="327"/>
      <c r="R157" s="328"/>
      <c r="S157" s="328"/>
      <c r="T157" s="329"/>
      <c r="U157" s="314"/>
      <c r="V157" s="315"/>
      <c r="W157" s="315"/>
      <c r="X157" s="315"/>
      <c r="Y157" s="316"/>
      <c r="Z157" s="352"/>
      <c r="AA157" s="353"/>
      <c r="AB157" s="354"/>
      <c r="AC157" s="14"/>
    </row>
    <row r="158" spans="1:47" ht="9" customHeight="1" thickTop="1" thickBot="1" x14ac:dyDescent="0.3">
      <c r="A158" s="282" t="s">
        <v>267</v>
      </c>
      <c r="B158" s="136" t="s">
        <v>12</v>
      </c>
      <c r="C158" s="137"/>
      <c r="D158" s="138" t="s">
        <v>13</v>
      </c>
      <c r="E158" s="220" t="s">
        <v>248</v>
      </c>
      <c r="F158" s="220" t="s">
        <v>249</v>
      </c>
      <c r="G158" s="212" t="s">
        <v>250</v>
      </c>
      <c r="H158" s="138" t="s">
        <v>248</v>
      </c>
      <c r="I158" s="220" t="s">
        <v>249</v>
      </c>
      <c r="J158" s="212" t="s">
        <v>250</v>
      </c>
      <c r="K158" s="139" t="s">
        <v>14</v>
      </c>
      <c r="L158" s="140" t="s">
        <v>15</v>
      </c>
      <c r="M158" s="140" t="s">
        <v>18</v>
      </c>
      <c r="N158" s="141" t="s">
        <v>16</v>
      </c>
      <c r="O158" s="142" t="s">
        <v>20</v>
      </c>
      <c r="P158" s="145" t="s">
        <v>258</v>
      </c>
      <c r="Q158" s="146" t="s">
        <v>254</v>
      </c>
      <c r="R158" s="147"/>
      <c r="S158" s="148" t="s">
        <v>192</v>
      </c>
      <c r="T158" s="149"/>
      <c r="U158" s="150"/>
      <c r="V158" s="151"/>
      <c r="W158" s="152"/>
      <c r="X158" s="153"/>
      <c r="Y158" s="154"/>
      <c r="Z158" s="263" t="s">
        <v>240</v>
      </c>
      <c r="AA158" s="264" t="s">
        <v>241</v>
      </c>
      <c r="AB158" s="265" t="s">
        <v>242</v>
      </c>
      <c r="AC158" s="246"/>
      <c r="AD158" s="247"/>
      <c r="AE158" s="248" t="s">
        <v>269</v>
      </c>
      <c r="AF158" s="247"/>
      <c r="AG158" s="248" t="s">
        <v>270</v>
      </c>
      <c r="AH158" s="248"/>
      <c r="AI158" s="248" t="s">
        <v>271</v>
      </c>
      <c r="AJ158" s="247"/>
      <c r="AK158" s="249" t="s">
        <v>272</v>
      </c>
      <c r="AL158" s="247"/>
      <c r="AM158" s="248"/>
      <c r="AN158" s="247"/>
      <c r="AO158" s="249" t="s">
        <v>273</v>
      </c>
      <c r="AP158" s="247"/>
      <c r="AQ158" s="248"/>
      <c r="AR158" s="247"/>
      <c r="AS158" s="248"/>
      <c r="AT158" s="247"/>
      <c r="AU158" s="247"/>
    </row>
    <row r="159" spans="1:47" ht="14.45" customHeight="1" thickBot="1" x14ac:dyDescent="0.3">
      <c r="A159" s="128">
        <v>13476.4</v>
      </c>
      <c r="B159" s="340" t="s">
        <v>325</v>
      </c>
      <c r="C159" s="343" t="s">
        <v>0</v>
      </c>
      <c r="D159" s="208" t="s">
        <v>239</v>
      </c>
      <c r="E159" s="221">
        <v>41</v>
      </c>
      <c r="F159" s="226">
        <v>46</v>
      </c>
      <c r="G159" s="129">
        <v>10.1</v>
      </c>
      <c r="H159" s="197">
        <v>69</v>
      </c>
      <c r="I159" s="226">
        <v>57</v>
      </c>
      <c r="J159" s="129">
        <v>57.1</v>
      </c>
      <c r="K159" s="330" t="s">
        <v>0</v>
      </c>
      <c r="L159" s="332" t="s">
        <v>0</v>
      </c>
      <c r="M159" s="334">
        <v>10.8</v>
      </c>
      <c r="N159" s="335">
        <f>IF(M159=" "," ",(M159+$L$7-M162))</f>
        <v>8</v>
      </c>
      <c r="O159" s="317">
        <v>50</v>
      </c>
      <c r="P159" s="319">
        <v>42580</v>
      </c>
      <c r="Q159" s="143">
        <v>42856</v>
      </c>
      <c r="R159" s="144">
        <v>43040</v>
      </c>
      <c r="S159" s="321" t="s">
        <v>298</v>
      </c>
      <c r="T159" s="322"/>
      <c r="U159" s="158">
        <v>1</v>
      </c>
      <c r="V159" s="159" t="s">
        <v>0</v>
      </c>
      <c r="W159" s="160">
        <v>1</v>
      </c>
      <c r="X159" s="161" t="s">
        <v>0</v>
      </c>
      <c r="Y159" s="162" t="s">
        <v>0</v>
      </c>
      <c r="Z159" s="199" t="s">
        <v>0</v>
      </c>
      <c r="AA159" s="198" t="s">
        <v>0</v>
      </c>
      <c r="AB159" s="200" t="s">
        <v>0</v>
      </c>
      <c r="AC159" s="250" t="s">
        <v>239</v>
      </c>
      <c r="AD159" s="251" t="s">
        <v>274</v>
      </c>
      <c r="AE159" s="252">
        <f>E159+F159/60+G159/60/60</f>
        <v>41.76947222222222</v>
      </c>
      <c r="AF159" s="251" t="s">
        <v>275</v>
      </c>
      <c r="AG159" s="252" t="e">
        <f>E162+F162/60+G162/60/60</f>
        <v>#VALUE!</v>
      </c>
      <c r="AH159" s="253" t="s">
        <v>276</v>
      </c>
      <c r="AI159" s="252" t="e">
        <f>AG159-AE159</f>
        <v>#VALUE!</v>
      </c>
      <c r="AJ159" s="251" t="s">
        <v>277</v>
      </c>
      <c r="AK159" s="252" t="e">
        <f>AI160*60*COS((AE159+AG159)/2*PI()/180)</f>
        <v>#VALUE!</v>
      </c>
      <c r="AL159" s="251" t="s">
        <v>278</v>
      </c>
      <c r="AM159" s="252" t="e">
        <f>AK159*6076.12</f>
        <v>#VALUE!</v>
      </c>
      <c r="AN159" s="251" t="s">
        <v>279</v>
      </c>
      <c r="AO159" s="252">
        <f>AE159*PI()/180</f>
        <v>0.72901481709809035</v>
      </c>
      <c r="AP159" s="251" t="s">
        <v>280</v>
      </c>
      <c r="AQ159" s="252" t="e">
        <f>AG159 *PI()/180</f>
        <v>#VALUE!</v>
      </c>
      <c r="AR159" s="251" t="s">
        <v>281</v>
      </c>
      <c r="AS159" s="252" t="e">
        <f>1*ATAN2(COS(AO159)*SIN(AQ159)-SIN(AO159)*COS(AQ159)*COS(AQ160-AO160),SIN(AQ160-AO160)*COS(AQ159))</f>
        <v>#VALUE!</v>
      </c>
      <c r="AT159" s="254" t="s">
        <v>282</v>
      </c>
      <c r="AU159" s="255" t="e">
        <f>SQRT(AK160*AK160+AK159*AK159)</f>
        <v>#VALUE!</v>
      </c>
    </row>
    <row r="160" spans="1:47" ht="14.45" customHeight="1" thickTop="1" thickBot="1" x14ac:dyDescent="0.3">
      <c r="A160" s="210" t="s">
        <v>0</v>
      </c>
      <c r="B160" s="341"/>
      <c r="C160" s="344"/>
      <c r="D160" s="208" t="s">
        <v>244</v>
      </c>
      <c r="E160" s="221">
        <v>41</v>
      </c>
      <c r="F160" s="226">
        <v>46</v>
      </c>
      <c r="G160" s="129">
        <v>10.1</v>
      </c>
      <c r="H160" s="197">
        <v>69</v>
      </c>
      <c r="I160" s="226">
        <v>57</v>
      </c>
      <c r="J160" s="129">
        <v>57.1</v>
      </c>
      <c r="K160" s="331"/>
      <c r="L160" s="333"/>
      <c r="M160" s="334"/>
      <c r="N160" s="336"/>
      <c r="O160" s="318"/>
      <c r="P160" s="320"/>
      <c r="Q160" s="323" t="s">
        <v>377</v>
      </c>
      <c r="R160" s="324"/>
      <c r="S160" s="324"/>
      <c r="T160" s="325"/>
      <c r="U160" s="308" t="s">
        <v>332</v>
      </c>
      <c r="V160" s="309"/>
      <c r="W160" s="309"/>
      <c r="X160" s="309"/>
      <c r="Y160" s="310"/>
      <c r="Z160" s="346" t="s">
        <v>345</v>
      </c>
      <c r="AA160" s="347"/>
      <c r="AB160" s="348"/>
      <c r="AC160" s="250" t="s">
        <v>193</v>
      </c>
      <c r="AD160" s="251" t="s">
        <v>283</v>
      </c>
      <c r="AE160" s="252">
        <f>H159+I159/60+J159/60/60</f>
        <v>69.96586111111111</v>
      </c>
      <c r="AF160" s="251" t="s">
        <v>284</v>
      </c>
      <c r="AG160" s="252" t="e">
        <f>H162+I162/60+J162/60/60</f>
        <v>#VALUE!</v>
      </c>
      <c r="AH160" s="253" t="s">
        <v>285</v>
      </c>
      <c r="AI160" s="252" t="e">
        <f>AE160-AG160</f>
        <v>#VALUE!</v>
      </c>
      <c r="AJ160" s="251" t="s">
        <v>286</v>
      </c>
      <c r="AK160" s="252" t="e">
        <f>AI159*60</f>
        <v>#VALUE!</v>
      </c>
      <c r="AL160" s="251" t="s">
        <v>287</v>
      </c>
      <c r="AM160" s="252" t="e">
        <f>AK160*6076.12</f>
        <v>#VALUE!</v>
      </c>
      <c r="AN160" s="251" t="s">
        <v>288</v>
      </c>
      <c r="AO160" s="252">
        <f>AE160*PI()/180</f>
        <v>1.221134640381947</v>
      </c>
      <c r="AP160" s="251" t="s">
        <v>289</v>
      </c>
      <c r="AQ160" s="252" t="e">
        <f>AG160*PI()/180</f>
        <v>#VALUE!</v>
      </c>
      <c r="AR160" s="251" t="s">
        <v>290</v>
      </c>
      <c r="AS160" s="256" t="e">
        <f>IF(360+AS159/(2*PI())*360&gt;360,AS159/(PI())*360,360+AS159/(2*PI())*360)</f>
        <v>#VALUE!</v>
      </c>
      <c r="AT160" s="257"/>
      <c r="AU160" s="257"/>
    </row>
    <row r="161" spans="1:47" ht="14.45" customHeight="1" thickBot="1" x14ac:dyDescent="0.3">
      <c r="A161" s="205">
        <v>29</v>
      </c>
      <c r="B161" s="341"/>
      <c r="C161" s="344"/>
      <c r="D161" s="208" t="s">
        <v>245</v>
      </c>
      <c r="E161" s="366" t="s">
        <v>263</v>
      </c>
      <c r="F161" s="367"/>
      <c r="G161" s="367"/>
      <c r="H161" s="367"/>
      <c r="I161" s="367"/>
      <c r="J161" s="368"/>
      <c r="K161" s="130" t="s">
        <v>17</v>
      </c>
      <c r="L161" s="260" t="s">
        <v>292</v>
      </c>
      <c r="M161" s="131" t="s">
        <v>252</v>
      </c>
      <c r="N161" s="132" t="s">
        <v>4</v>
      </c>
      <c r="O161" s="133" t="s">
        <v>19</v>
      </c>
      <c r="P161" s="134" t="s">
        <v>189</v>
      </c>
      <c r="Q161" s="326"/>
      <c r="R161" s="324"/>
      <c r="S161" s="324"/>
      <c r="T161" s="325"/>
      <c r="U161" s="311"/>
      <c r="V161" s="312"/>
      <c r="W161" s="312"/>
      <c r="X161" s="312"/>
      <c r="Y161" s="313"/>
      <c r="Z161" s="349"/>
      <c r="AA161" s="350"/>
      <c r="AB161" s="351"/>
      <c r="AC161" s="258"/>
      <c r="AD161" s="257"/>
      <c r="AE161" s="257"/>
      <c r="AF161" s="257"/>
      <c r="AG161" s="257"/>
      <c r="AH161" s="257"/>
      <c r="AI161" s="257"/>
      <c r="AJ161" s="257"/>
      <c r="AK161" s="257"/>
      <c r="AL161" s="257"/>
      <c r="AM161" s="257"/>
      <c r="AN161" s="257"/>
      <c r="AO161" s="257"/>
      <c r="AP161" s="257"/>
      <c r="AQ161" s="257"/>
      <c r="AR161" s="251" t="s">
        <v>291</v>
      </c>
      <c r="AS161" s="256" t="e">
        <f>61.582*ACOS(SIN(AE159)*SIN(AG159)+COS(AE159)*COS(AG159)*(AE160-AG160))*6076.12</f>
        <v>#VALUE!</v>
      </c>
      <c r="AT161" s="257"/>
      <c r="AU161" s="257"/>
    </row>
    <row r="162" spans="1:47" ht="35.1" customHeight="1" thickTop="1" thickBot="1" x14ac:dyDescent="0.3">
      <c r="A162" s="206" t="str">
        <f>IF(Z159=1,"VERIFIED",IF(AA159=1,"CHECKED",IF(V159=1,"RECHECK",IF(X159=1,"VERIFY",IF(Y159=1,"NEED APP","NOT SCHED")))))</f>
        <v>NOT SCHED</v>
      </c>
      <c r="B162" s="342"/>
      <c r="C162" s="345"/>
      <c r="D162" s="209" t="s">
        <v>193</v>
      </c>
      <c r="E162" s="223" t="s">
        <v>0</v>
      </c>
      <c r="F162" s="228" t="s">
        <v>0</v>
      </c>
      <c r="G162" s="218" t="s">
        <v>0</v>
      </c>
      <c r="H162" s="217" t="s">
        <v>0</v>
      </c>
      <c r="I162" s="228" t="s">
        <v>0</v>
      </c>
      <c r="J162" s="218" t="s">
        <v>0</v>
      </c>
      <c r="K162" s="135" t="str">
        <f>$N$7</f>
        <v xml:space="preserve"> </v>
      </c>
      <c r="L162" s="259" t="str">
        <f>IF(E162=" ","Not in use ",AU159*6076.12)</f>
        <v xml:space="preserve">Not in use </v>
      </c>
      <c r="M162" s="262">
        <v>2.8</v>
      </c>
      <c r="N162" s="269" t="str">
        <f>IF(W159=1,"Need a Photo","Has a Photo")</f>
        <v>Need a Photo</v>
      </c>
      <c r="O162" s="207" t="s">
        <v>262</v>
      </c>
      <c r="P162" s="261" t="str">
        <f>IF(E162=" ","Not in use",(IF(L162&gt;O159,"OFF STA","ON STA")))</f>
        <v>Not in use</v>
      </c>
      <c r="Q162" s="327"/>
      <c r="R162" s="328"/>
      <c r="S162" s="328"/>
      <c r="T162" s="329"/>
      <c r="U162" s="314"/>
      <c r="V162" s="315"/>
      <c r="W162" s="315"/>
      <c r="X162" s="315"/>
      <c r="Y162" s="316"/>
      <c r="Z162" s="352"/>
      <c r="AA162" s="353"/>
      <c r="AB162" s="354"/>
      <c r="AC162" s="14"/>
    </row>
    <row r="163" spans="1:47" ht="9" customHeight="1" thickTop="1" thickBot="1" x14ac:dyDescent="0.3">
      <c r="A163" s="282" t="s">
        <v>267</v>
      </c>
      <c r="B163" s="136" t="s">
        <v>12</v>
      </c>
      <c r="C163" s="137"/>
      <c r="D163" s="138" t="s">
        <v>13</v>
      </c>
      <c r="E163" s="220" t="s">
        <v>248</v>
      </c>
      <c r="F163" s="220" t="s">
        <v>249</v>
      </c>
      <c r="G163" s="212" t="s">
        <v>250</v>
      </c>
      <c r="H163" s="138" t="s">
        <v>248</v>
      </c>
      <c r="I163" s="220" t="s">
        <v>249</v>
      </c>
      <c r="J163" s="212" t="s">
        <v>250</v>
      </c>
      <c r="K163" s="139" t="s">
        <v>14</v>
      </c>
      <c r="L163" s="140" t="s">
        <v>15</v>
      </c>
      <c r="M163" s="140" t="s">
        <v>18</v>
      </c>
      <c r="N163" s="141" t="s">
        <v>16</v>
      </c>
      <c r="O163" s="142" t="s">
        <v>20</v>
      </c>
      <c r="P163" s="145" t="s">
        <v>258</v>
      </c>
      <c r="Q163" s="146" t="s">
        <v>254</v>
      </c>
      <c r="R163" s="147"/>
      <c r="S163" s="148" t="s">
        <v>192</v>
      </c>
      <c r="T163" s="149"/>
      <c r="U163" s="150"/>
      <c r="V163" s="151"/>
      <c r="W163" s="152"/>
      <c r="X163" s="153"/>
      <c r="Y163" s="154"/>
      <c r="Z163" s="263" t="s">
        <v>240</v>
      </c>
      <c r="AA163" s="264" t="s">
        <v>241</v>
      </c>
      <c r="AB163" s="265" t="s">
        <v>242</v>
      </c>
      <c r="AC163" s="246"/>
      <c r="AD163" s="247"/>
      <c r="AE163" s="248" t="s">
        <v>269</v>
      </c>
      <c r="AF163" s="247"/>
      <c r="AG163" s="248" t="s">
        <v>270</v>
      </c>
      <c r="AH163" s="248"/>
      <c r="AI163" s="248" t="s">
        <v>271</v>
      </c>
      <c r="AJ163" s="247"/>
      <c r="AK163" s="249" t="s">
        <v>272</v>
      </c>
      <c r="AL163" s="247"/>
      <c r="AM163" s="248"/>
      <c r="AN163" s="247"/>
      <c r="AO163" s="249" t="s">
        <v>273</v>
      </c>
      <c r="AP163" s="247"/>
      <c r="AQ163" s="248"/>
      <c r="AR163" s="247"/>
      <c r="AS163" s="248"/>
      <c r="AT163" s="247"/>
      <c r="AU163" s="247"/>
    </row>
    <row r="164" spans="1:47" ht="14.45" customHeight="1" thickBot="1" x14ac:dyDescent="0.3">
      <c r="A164" s="128">
        <v>13476.38</v>
      </c>
      <c r="B164" s="340" t="s">
        <v>326</v>
      </c>
      <c r="C164" s="343" t="s">
        <v>0</v>
      </c>
      <c r="D164" s="208" t="s">
        <v>239</v>
      </c>
      <c r="E164" s="221">
        <v>41</v>
      </c>
      <c r="F164" s="226">
        <v>46</v>
      </c>
      <c r="G164" s="129">
        <v>15.9</v>
      </c>
      <c r="H164" s="197">
        <v>69</v>
      </c>
      <c r="I164" s="226">
        <v>57</v>
      </c>
      <c r="J164" s="129">
        <v>57.5</v>
      </c>
      <c r="K164" s="330" t="s">
        <v>0</v>
      </c>
      <c r="L164" s="332" t="s">
        <v>0</v>
      </c>
      <c r="M164" s="334">
        <v>6.7</v>
      </c>
      <c r="N164" s="335">
        <f>IF(M164=" "," ",(M164+$L$7-M167))</f>
        <v>3.95</v>
      </c>
      <c r="O164" s="317">
        <v>50</v>
      </c>
      <c r="P164" s="319">
        <v>42580</v>
      </c>
      <c r="Q164" s="143">
        <v>42856</v>
      </c>
      <c r="R164" s="144">
        <v>43040</v>
      </c>
      <c r="S164" s="321" t="s">
        <v>261</v>
      </c>
      <c r="T164" s="322"/>
      <c r="U164" s="158">
        <v>1</v>
      </c>
      <c r="V164" s="159" t="s">
        <v>0</v>
      </c>
      <c r="W164" s="160">
        <v>1</v>
      </c>
      <c r="X164" s="161" t="s">
        <v>0</v>
      </c>
      <c r="Y164" s="162" t="s">
        <v>0</v>
      </c>
      <c r="Z164" s="199" t="s">
        <v>0</v>
      </c>
      <c r="AA164" s="198" t="s">
        <v>0</v>
      </c>
      <c r="AB164" s="200" t="s">
        <v>0</v>
      </c>
      <c r="AC164" s="250" t="s">
        <v>239</v>
      </c>
      <c r="AD164" s="251" t="s">
        <v>274</v>
      </c>
      <c r="AE164" s="252">
        <f>E164+F164/60+G164/60/60</f>
        <v>41.77108333333333</v>
      </c>
      <c r="AF164" s="251" t="s">
        <v>275</v>
      </c>
      <c r="AG164" s="252" t="e">
        <f>E167+F167/60+G167/60/60</f>
        <v>#VALUE!</v>
      </c>
      <c r="AH164" s="253" t="s">
        <v>276</v>
      </c>
      <c r="AI164" s="252" t="e">
        <f>AG164-AE164</f>
        <v>#VALUE!</v>
      </c>
      <c r="AJ164" s="251" t="s">
        <v>277</v>
      </c>
      <c r="AK164" s="252" t="e">
        <f>AI165*60*COS((AE164+AG164)/2*PI()/180)</f>
        <v>#VALUE!</v>
      </c>
      <c r="AL164" s="251" t="s">
        <v>278</v>
      </c>
      <c r="AM164" s="252" t="e">
        <f>AK164*6076.12</f>
        <v>#VALUE!</v>
      </c>
      <c r="AN164" s="251" t="s">
        <v>279</v>
      </c>
      <c r="AO164" s="252">
        <f>AE164*PI()/180</f>
        <v>0.72904293629159467</v>
      </c>
      <c r="AP164" s="251" t="s">
        <v>280</v>
      </c>
      <c r="AQ164" s="252" t="e">
        <f>AG164 *PI()/180</f>
        <v>#VALUE!</v>
      </c>
      <c r="AR164" s="251" t="s">
        <v>281</v>
      </c>
      <c r="AS164" s="252" t="e">
        <f>1*ATAN2(COS(AO164)*SIN(AQ164)-SIN(AO164)*COS(AQ164)*COS(AQ165-AO165),SIN(AQ165-AO165)*COS(AQ164))</f>
        <v>#VALUE!</v>
      </c>
      <c r="AT164" s="254" t="s">
        <v>282</v>
      </c>
      <c r="AU164" s="255" t="e">
        <f>SQRT(AK165*AK165+AK164*AK164)</f>
        <v>#VALUE!</v>
      </c>
    </row>
    <row r="165" spans="1:47" ht="14.45" customHeight="1" thickTop="1" thickBot="1" x14ac:dyDescent="0.3">
      <c r="A165" s="210" t="s">
        <v>0</v>
      </c>
      <c r="B165" s="341"/>
      <c r="C165" s="344"/>
      <c r="D165" s="208" t="s">
        <v>244</v>
      </c>
      <c r="E165" s="221">
        <v>41</v>
      </c>
      <c r="F165" s="226">
        <v>46</v>
      </c>
      <c r="G165" s="129">
        <v>15.9</v>
      </c>
      <c r="H165" s="197">
        <v>69</v>
      </c>
      <c r="I165" s="226">
        <v>57</v>
      </c>
      <c r="J165" s="129">
        <v>57.5</v>
      </c>
      <c r="K165" s="331"/>
      <c r="L165" s="333"/>
      <c r="M165" s="334"/>
      <c r="N165" s="336"/>
      <c r="O165" s="318"/>
      <c r="P165" s="320"/>
      <c r="Q165" s="323" t="s">
        <v>378</v>
      </c>
      <c r="R165" s="324"/>
      <c r="S165" s="324"/>
      <c r="T165" s="325"/>
      <c r="U165" s="308" t="s">
        <v>332</v>
      </c>
      <c r="V165" s="309"/>
      <c r="W165" s="309"/>
      <c r="X165" s="309"/>
      <c r="Y165" s="310"/>
      <c r="Z165" s="346" t="s">
        <v>345</v>
      </c>
      <c r="AA165" s="347"/>
      <c r="AB165" s="348"/>
      <c r="AC165" s="250" t="s">
        <v>193</v>
      </c>
      <c r="AD165" s="251" t="s">
        <v>283</v>
      </c>
      <c r="AE165" s="252">
        <f>H164+I164/60+J164/60/60</f>
        <v>69.96597222222222</v>
      </c>
      <c r="AF165" s="251" t="s">
        <v>284</v>
      </c>
      <c r="AG165" s="252" t="e">
        <f>H167+I167/60+J167/60/60</f>
        <v>#VALUE!</v>
      </c>
      <c r="AH165" s="253" t="s">
        <v>285</v>
      </c>
      <c r="AI165" s="252" t="e">
        <f>AE165-AG165</f>
        <v>#VALUE!</v>
      </c>
      <c r="AJ165" s="251" t="s">
        <v>286</v>
      </c>
      <c r="AK165" s="252" t="e">
        <f>AI164*60</f>
        <v>#VALUE!</v>
      </c>
      <c r="AL165" s="251" t="s">
        <v>287</v>
      </c>
      <c r="AM165" s="252" t="e">
        <f>AK165*6076.12</f>
        <v>#VALUE!</v>
      </c>
      <c r="AN165" s="251" t="s">
        <v>288</v>
      </c>
      <c r="AO165" s="252">
        <f>AE165*PI()/180</f>
        <v>1.2211365796366715</v>
      </c>
      <c r="AP165" s="251" t="s">
        <v>289</v>
      </c>
      <c r="AQ165" s="252" t="e">
        <f>AG165*PI()/180</f>
        <v>#VALUE!</v>
      </c>
      <c r="AR165" s="251" t="s">
        <v>290</v>
      </c>
      <c r="AS165" s="256" t="e">
        <f>IF(360+AS164/(2*PI())*360&gt;360,AS164/(PI())*360,360+AS164/(2*PI())*360)</f>
        <v>#VALUE!</v>
      </c>
      <c r="AT165" s="257"/>
      <c r="AU165" s="257"/>
    </row>
    <row r="166" spans="1:47" ht="14.45" customHeight="1" thickBot="1" x14ac:dyDescent="0.3">
      <c r="A166" s="205">
        <v>30</v>
      </c>
      <c r="B166" s="341"/>
      <c r="C166" s="344"/>
      <c r="D166" s="208" t="s">
        <v>245</v>
      </c>
      <c r="E166" s="366" t="s">
        <v>263</v>
      </c>
      <c r="F166" s="367"/>
      <c r="G166" s="367"/>
      <c r="H166" s="367"/>
      <c r="I166" s="367"/>
      <c r="J166" s="368"/>
      <c r="K166" s="130" t="s">
        <v>17</v>
      </c>
      <c r="L166" s="260" t="s">
        <v>292</v>
      </c>
      <c r="M166" s="131" t="s">
        <v>252</v>
      </c>
      <c r="N166" s="132" t="s">
        <v>4</v>
      </c>
      <c r="O166" s="133" t="s">
        <v>19</v>
      </c>
      <c r="P166" s="134" t="s">
        <v>189</v>
      </c>
      <c r="Q166" s="326"/>
      <c r="R166" s="324"/>
      <c r="S166" s="324"/>
      <c r="T166" s="325"/>
      <c r="U166" s="311"/>
      <c r="V166" s="312"/>
      <c r="W166" s="312"/>
      <c r="X166" s="312"/>
      <c r="Y166" s="313"/>
      <c r="Z166" s="349"/>
      <c r="AA166" s="350"/>
      <c r="AB166" s="351"/>
      <c r="AC166" s="258"/>
      <c r="AD166" s="257"/>
      <c r="AE166" s="257"/>
      <c r="AF166" s="257"/>
      <c r="AG166" s="257"/>
      <c r="AH166" s="257"/>
      <c r="AI166" s="257"/>
      <c r="AJ166" s="257"/>
      <c r="AK166" s="257"/>
      <c r="AL166" s="257"/>
      <c r="AM166" s="257"/>
      <c r="AN166" s="257"/>
      <c r="AO166" s="257"/>
      <c r="AP166" s="257"/>
      <c r="AQ166" s="257"/>
      <c r="AR166" s="251" t="s">
        <v>291</v>
      </c>
      <c r="AS166" s="256" t="e">
        <f>61.582*ACOS(SIN(AE164)*SIN(AG164)+COS(AE164)*COS(AG164)*(AE165-AG165))*6076.12</f>
        <v>#VALUE!</v>
      </c>
      <c r="AT166" s="257"/>
      <c r="AU166" s="257"/>
    </row>
    <row r="167" spans="1:47" ht="35.1" customHeight="1" thickTop="1" thickBot="1" x14ac:dyDescent="0.3">
      <c r="A167" s="206" t="str">
        <f>IF(Z164=1,"VERIFIED",IF(AA164=1,"CHECKED",IF(V164=1,"RECHECK",IF(X164=1,"VERIFY",IF(Y164=1,"NEED APP","NOT SCHED")))))</f>
        <v>NOT SCHED</v>
      </c>
      <c r="B167" s="342"/>
      <c r="C167" s="345"/>
      <c r="D167" s="209" t="s">
        <v>193</v>
      </c>
      <c r="E167" s="223" t="s">
        <v>0</v>
      </c>
      <c r="F167" s="228" t="s">
        <v>0</v>
      </c>
      <c r="G167" s="218" t="s">
        <v>0</v>
      </c>
      <c r="H167" s="217" t="s">
        <v>0</v>
      </c>
      <c r="I167" s="228" t="s">
        <v>0</v>
      </c>
      <c r="J167" s="218" t="s">
        <v>0</v>
      </c>
      <c r="K167" s="135" t="str">
        <f>$N$7</f>
        <v xml:space="preserve"> </v>
      </c>
      <c r="L167" s="259" t="str">
        <f>IF(E167=" ","Not in use ",AU164*6076.12)</f>
        <v xml:space="preserve">Not in use </v>
      </c>
      <c r="M167" s="262">
        <v>2.75</v>
      </c>
      <c r="N167" s="269" t="str">
        <f>IF(W164=1,"Need a Photo","Has a Photo")</f>
        <v>Need a Photo</v>
      </c>
      <c r="O167" s="273" t="s">
        <v>262</v>
      </c>
      <c r="P167" s="261" t="str">
        <f>IF(E167=" ","Not in use",(IF(L167&gt;O164,"OFF STA","ON STA")))</f>
        <v>Not in use</v>
      </c>
      <c r="Q167" s="327"/>
      <c r="R167" s="328"/>
      <c r="S167" s="328"/>
      <c r="T167" s="329"/>
      <c r="U167" s="314"/>
      <c r="V167" s="315"/>
      <c r="W167" s="315"/>
      <c r="X167" s="315"/>
      <c r="Y167" s="316"/>
      <c r="Z167" s="352"/>
      <c r="AA167" s="353"/>
      <c r="AB167" s="354"/>
      <c r="AC167" s="14"/>
    </row>
    <row r="168" spans="1:47" ht="56.25" customHeight="1" thickTop="1" thickBot="1" x14ac:dyDescent="0.3">
      <c r="A168" s="241" t="s">
        <v>266</v>
      </c>
      <c r="B168" s="179"/>
      <c r="C168" s="180"/>
      <c r="D168" s="181"/>
      <c r="E168" s="224"/>
      <c r="F168" s="224"/>
      <c r="G168" s="183"/>
      <c r="H168" s="182"/>
      <c r="I168" s="224"/>
      <c r="J168" s="183"/>
      <c r="K168" s="184"/>
      <c r="L168" s="185"/>
      <c r="M168" s="186"/>
      <c r="N168" s="187"/>
      <c r="O168" s="188"/>
      <c r="P168" s="185"/>
      <c r="Q168" s="189"/>
      <c r="R168" s="189"/>
      <c r="S168" s="189"/>
      <c r="T168" s="190"/>
      <c r="U168" s="242"/>
      <c r="V168" s="243"/>
      <c r="W168" s="243"/>
      <c r="X168" s="243"/>
      <c r="Y168" s="244"/>
      <c r="Z168" s="266"/>
      <c r="AA168" s="267"/>
      <c r="AB168" s="268"/>
    </row>
    <row r="169" spans="1:47" ht="24.6" customHeight="1" thickTop="1" thickBot="1" x14ac:dyDescent="0.3">
      <c r="A169" s="296" t="s">
        <v>310</v>
      </c>
      <c r="B169" s="298" t="s">
        <v>308</v>
      </c>
      <c r="C169" s="299"/>
      <c r="D169" s="300"/>
      <c r="E169" s="278" t="s">
        <v>251</v>
      </c>
      <c r="F169" s="279"/>
      <c r="G169" s="301"/>
      <c r="H169" s="302" t="s">
        <v>253</v>
      </c>
      <c r="I169" s="279"/>
      <c r="J169" s="301"/>
      <c r="K169" s="303" t="s">
        <v>0</v>
      </c>
      <c r="L169" s="304" t="s">
        <v>0</v>
      </c>
      <c r="M169" s="305" t="s">
        <v>0</v>
      </c>
      <c r="N169" s="306" t="s">
        <v>0</v>
      </c>
      <c r="O169" s="307"/>
      <c r="P169" s="355" t="str">
        <f>$P$2</f>
        <v xml:space="preserve">D11 - AN-3 - Little Pleasant Bay Run </v>
      </c>
      <c r="Q169" s="355"/>
      <c r="R169" s="355"/>
      <c r="S169" s="355"/>
      <c r="T169" s="355"/>
      <c r="U169" s="291"/>
      <c r="V169" s="292"/>
      <c r="W169" s="293"/>
      <c r="X169" s="294"/>
      <c r="Y169" s="292"/>
      <c r="Z169" s="294"/>
      <c r="AA169" s="292"/>
      <c r="AB169" s="295"/>
      <c r="AC169" s="13"/>
    </row>
    <row r="170" spans="1:47" ht="9" customHeight="1" thickTop="1" thickBot="1" x14ac:dyDescent="0.3">
      <c r="A170" s="282" t="s">
        <v>267</v>
      </c>
      <c r="B170" s="136" t="s">
        <v>12</v>
      </c>
      <c r="C170" s="137"/>
      <c r="D170" s="138" t="s">
        <v>13</v>
      </c>
      <c r="E170" s="220" t="s">
        <v>248</v>
      </c>
      <c r="F170" s="220" t="s">
        <v>249</v>
      </c>
      <c r="G170" s="212" t="s">
        <v>250</v>
      </c>
      <c r="H170" s="138" t="s">
        <v>248</v>
      </c>
      <c r="I170" s="220" t="s">
        <v>249</v>
      </c>
      <c r="J170" s="212" t="s">
        <v>250</v>
      </c>
      <c r="K170" s="139" t="s">
        <v>14</v>
      </c>
      <c r="L170" s="140" t="s">
        <v>15</v>
      </c>
      <c r="M170" s="140" t="s">
        <v>18</v>
      </c>
      <c r="N170" s="141" t="s">
        <v>16</v>
      </c>
      <c r="O170" s="142" t="s">
        <v>20</v>
      </c>
      <c r="P170" s="145" t="s">
        <v>258</v>
      </c>
      <c r="Q170" s="146" t="s">
        <v>254</v>
      </c>
      <c r="R170" s="147"/>
      <c r="S170" s="148" t="s">
        <v>192</v>
      </c>
      <c r="T170" s="149"/>
      <c r="U170" s="150"/>
      <c r="V170" s="151"/>
      <c r="W170" s="152"/>
      <c r="X170" s="153"/>
      <c r="Y170" s="154"/>
      <c r="Z170" s="155" t="s">
        <v>240</v>
      </c>
      <c r="AA170" s="156" t="s">
        <v>241</v>
      </c>
      <c r="AB170" s="157" t="s">
        <v>242</v>
      </c>
      <c r="AC170" s="246"/>
      <c r="AD170" s="247"/>
      <c r="AE170" s="248" t="s">
        <v>269</v>
      </c>
      <c r="AF170" s="247"/>
      <c r="AG170" s="248" t="s">
        <v>270</v>
      </c>
      <c r="AH170" s="248"/>
      <c r="AI170" s="248" t="s">
        <v>271</v>
      </c>
      <c r="AJ170" s="247"/>
      <c r="AK170" s="249" t="s">
        <v>272</v>
      </c>
      <c r="AL170" s="247"/>
      <c r="AM170" s="248"/>
      <c r="AN170" s="247"/>
      <c r="AO170" s="249" t="s">
        <v>273</v>
      </c>
      <c r="AP170" s="247"/>
      <c r="AQ170" s="248"/>
      <c r="AR170" s="247"/>
      <c r="AS170" s="248"/>
      <c r="AT170" s="247"/>
      <c r="AU170" s="247"/>
    </row>
    <row r="171" spans="1:47" ht="14.45" customHeight="1" thickBot="1" x14ac:dyDescent="0.3">
      <c r="A171" s="128">
        <v>13476.39</v>
      </c>
      <c r="B171" s="340" t="s">
        <v>327</v>
      </c>
      <c r="C171" s="343" t="s">
        <v>0</v>
      </c>
      <c r="D171" s="208" t="s">
        <v>239</v>
      </c>
      <c r="E171" s="221">
        <v>41</v>
      </c>
      <c r="F171" s="226">
        <v>46</v>
      </c>
      <c r="G171" s="129">
        <v>20.7</v>
      </c>
      <c r="H171" s="197">
        <v>69</v>
      </c>
      <c r="I171" s="226">
        <v>57</v>
      </c>
      <c r="J171" s="129">
        <v>52.9</v>
      </c>
      <c r="K171" s="330" t="s">
        <v>0</v>
      </c>
      <c r="L171" s="332" t="s">
        <v>0</v>
      </c>
      <c r="M171" s="334">
        <v>5.3</v>
      </c>
      <c r="N171" s="364">
        <f>IF(M171=" "," ",(M171+$L$7-M174))</f>
        <v>2.5</v>
      </c>
      <c r="O171" s="317">
        <v>50</v>
      </c>
      <c r="P171" s="319">
        <v>42600</v>
      </c>
      <c r="Q171" s="143">
        <v>42856</v>
      </c>
      <c r="R171" s="144">
        <v>43040</v>
      </c>
      <c r="S171" s="321" t="s">
        <v>328</v>
      </c>
      <c r="T171" s="322"/>
      <c r="U171" s="158">
        <v>1</v>
      </c>
      <c r="V171" s="159" t="s">
        <v>0</v>
      </c>
      <c r="W171" s="160">
        <v>1</v>
      </c>
      <c r="X171" s="161" t="s">
        <v>0</v>
      </c>
      <c r="Y171" s="162" t="s">
        <v>0</v>
      </c>
      <c r="Z171" s="163" t="s">
        <v>0</v>
      </c>
      <c r="AA171" s="159" t="s">
        <v>0</v>
      </c>
      <c r="AB171" s="164" t="s">
        <v>0</v>
      </c>
      <c r="AC171" s="250" t="s">
        <v>239</v>
      </c>
      <c r="AD171" s="251" t="s">
        <v>274</v>
      </c>
      <c r="AE171" s="252">
        <f>E171+F171/60+G171/60/60</f>
        <v>41.772416666666665</v>
      </c>
      <c r="AF171" s="251" t="s">
        <v>275</v>
      </c>
      <c r="AG171" s="252" t="e">
        <f>E174+F174/60+G174/60/60</f>
        <v>#VALUE!</v>
      </c>
      <c r="AH171" s="253" t="s">
        <v>276</v>
      </c>
      <c r="AI171" s="252" t="e">
        <f>AG171-AE171</f>
        <v>#VALUE!</v>
      </c>
      <c r="AJ171" s="251" t="s">
        <v>277</v>
      </c>
      <c r="AK171" s="252" t="e">
        <f>AI172*60*COS((AE171+AG171)/2*PI()/180)</f>
        <v>#VALUE!</v>
      </c>
      <c r="AL171" s="251" t="s">
        <v>278</v>
      </c>
      <c r="AM171" s="252" t="e">
        <f>AK171*6076.12</f>
        <v>#VALUE!</v>
      </c>
      <c r="AN171" s="251" t="s">
        <v>279</v>
      </c>
      <c r="AO171" s="252">
        <f>AE171*PI()/180</f>
        <v>0.72906620734828798</v>
      </c>
      <c r="AP171" s="251" t="s">
        <v>280</v>
      </c>
      <c r="AQ171" s="252" t="e">
        <f>AG171 *PI()/180</f>
        <v>#VALUE!</v>
      </c>
      <c r="AR171" s="251" t="s">
        <v>281</v>
      </c>
      <c r="AS171" s="252" t="e">
        <f>1*ATAN2(COS(AO171)*SIN(AQ171)-SIN(AO171)*COS(AQ171)*COS(AQ172-AO172),SIN(AQ172-AO172)*COS(AQ171))</f>
        <v>#VALUE!</v>
      </c>
      <c r="AT171" s="254" t="s">
        <v>282</v>
      </c>
      <c r="AU171" s="255" t="e">
        <f>SQRT(AK172*AK172+AK171*AK171)</f>
        <v>#VALUE!</v>
      </c>
    </row>
    <row r="172" spans="1:47" ht="14.45" customHeight="1" thickTop="1" thickBot="1" x14ac:dyDescent="0.3">
      <c r="A172" s="210" t="s">
        <v>0</v>
      </c>
      <c r="B172" s="341"/>
      <c r="C172" s="344"/>
      <c r="D172" s="208" t="s">
        <v>244</v>
      </c>
      <c r="E172" s="221">
        <v>41</v>
      </c>
      <c r="F172" s="226">
        <v>46</v>
      </c>
      <c r="G172" s="129">
        <v>20.7</v>
      </c>
      <c r="H172" s="197">
        <v>69</v>
      </c>
      <c r="I172" s="226">
        <v>57</v>
      </c>
      <c r="J172" s="129">
        <v>52.9</v>
      </c>
      <c r="K172" s="331"/>
      <c r="L172" s="333"/>
      <c r="M172" s="334"/>
      <c r="N172" s="365"/>
      <c r="O172" s="318"/>
      <c r="P172" s="320"/>
      <c r="Q172" s="323" t="s">
        <v>379</v>
      </c>
      <c r="R172" s="324"/>
      <c r="S172" s="324"/>
      <c r="T172" s="325"/>
      <c r="U172" s="308" t="s">
        <v>332</v>
      </c>
      <c r="V172" s="309"/>
      <c r="W172" s="309"/>
      <c r="X172" s="309"/>
      <c r="Y172" s="310"/>
      <c r="Z172" s="346" t="s">
        <v>345</v>
      </c>
      <c r="AA172" s="347"/>
      <c r="AB172" s="348"/>
      <c r="AC172" s="250" t="s">
        <v>193</v>
      </c>
      <c r="AD172" s="251" t="s">
        <v>283</v>
      </c>
      <c r="AE172" s="252">
        <f>H171+I171/60+J171/60/60</f>
        <v>69.964694444444447</v>
      </c>
      <c r="AF172" s="251" t="s">
        <v>284</v>
      </c>
      <c r="AG172" s="252" t="e">
        <f>H174+I174/60+J174/60/60</f>
        <v>#VALUE!</v>
      </c>
      <c r="AH172" s="253" t="s">
        <v>285</v>
      </c>
      <c r="AI172" s="252" t="e">
        <f>AE172-AG172</f>
        <v>#VALUE!</v>
      </c>
      <c r="AJ172" s="251" t="s">
        <v>286</v>
      </c>
      <c r="AK172" s="252" t="e">
        <f>AI171*60</f>
        <v>#VALUE!</v>
      </c>
      <c r="AL172" s="251" t="s">
        <v>287</v>
      </c>
      <c r="AM172" s="252" t="e">
        <f>AK172*6076.12</f>
        <v>#VALUE!</v>
      </c>
      <c r="AN172" s="251" t="s">
        <v>288</v>
      </c>
      <c r="AO172" s="252">
        <f>AE172*PI()/180</f>
        <v>1.2211142782073405</v>
      </c>
      <c r="AP172" s="251" t="s">
        <v>289</v>
      </c>
      <c r="AQ172" s="252" t="e">
        <f>AG172*PI()/180</f>
        <v>#VALUE!</v>
      </c>
      <c r="AR172" s="251" t="s">
        <v>290</v>
      </c>
      <c r="AS172" s="256" t="e">
        <f>IF(360+AS171/(2*PI())*360&gt;360,AS171/(PI())*360,360+AS171/(2*PI())*360)</f>
        <v>#VALUE!</v>
      </c>
      <c r="AT172" s="257"/>
      <c r="AU172" s="257"/>
    </row>
    <row r="173" spans="1:47" ht="14.45" customHeight="1" thickBot="1" x14ac:dyDescent="0.3">
      <c r="A173" s="205">
        <v>31</v>
      </c>
      <c r="B173" s="341"/>
      <c r="C173" s="344"/>
      <c r="D173" s="208" t="s">
        <v>245</v>
      </c>
      <c r="E173" s="366" t="s">
        <v>263</v>
      </c>
      <c r="F173" s="367"/>
      <c r="G173" s="367"/>
      <c r="H173" s="367"/>
      <c r="I173" s="367"/>
      <c r="J173" s="368"/>
      <c r="K173" s="130" t="s">
        <v>17</v>
      </c>
      <c r="L173" s="260" t="s">
        <v>292</v>
      </c>
      <c r="M173" s="131" t="s">
        <v>252</v>
      </c>
      <c r="N173" s="132" t="s">
        <v>4</v>
      </c>
      <c r="O173" s="133" t="s">
        <v>19</v>
      </c>
      <c r="P173" s="134" t="s">
        <v>189</v>
      </c>
      <c r="Q173" s="326"/>
      <c r="R173" s="324"/>
      <c r="S173" s="324"/>
      <c r="T173" s="325"/>
      <c r="U173" s="311"/>
      <c r="V173" s="312"/>
      <c r="W173" s="312"/>
      <c r="X173" s="312"/>
      <c r="Y173" s="313"/>
      <c r="Z173" s="349"/>
      <c r="AA173" s="350"/>
      <c r="AB173" s="351"/>
      <c r="AC173" s="258"/>
      <c r="AD173" s="257"/>
      <c r="AE173" s="257"/>
      <c r="AF173" s="257"/>
      <c r="AG173" s="257"/>
      <c r="AH173" s="257"/>
      <c r="AI173" s="257"/>
      <c r="AJ173" s="257"/>
      <c r="AK173" s="257"/>
      <c r="AL173" s="257"/>
      <c r="AM173" s="257"/>
      <c r="AN173" s="257"/>
      <c r="AO173" s="257"/>
      <c r="AP173" s="257"/>
      <c r="AQ173" s="257"/>
      <c r="AR173" s="251" t="s">
        <v>291</v>
      </c>
      <c r="AS173" s="256" t="e">
        <f>61.582*ACOS(SIN(AE171)*SIN(AG171)+COS(AE171)*COS(AG171)*(AE172-AG172))*6076.12</f>
        <v>#VALUE!</v>
      </c>
      <c r="AT173" s="257"/>
      <c r="AU173" s="257"/>
    </row>
    <row r="174" spans="1:47" ht="35.1" customHeight="1" thickTop="1" thickBot="1" x14ac:dyDescent="0.3">
      <c r="A174" s="206" t="str">
        <f>IF(Z171=1,"VERIFIED",IF(AA171=1,"CHECKED",IF(V171=1,"RECHECK",IF(X171=1,"VERIFY",IF(Y171=1,"NEED APP","NOT SCHED")))))</f>
        <v>NOT SCHED</v>
      </c>
      <c r="B174" s="342"/>
      <c r="C174" s="345"/>
      <c r="D174" s="209" t="s">
        <v>193</v>
      </c>
      <c r="E174" s="223" t="s">
        <v>0</v>
      </c>
      <c r="F174" s="228" t="s">
        <v>0</v>
      </c>
      <c r="G174" s="218" t="s">
        <v>0</v>
      </c>
      <c r="H174" s="217" t="s">
        <v>0</v>
      </c>
      <c r="I174" s="228" t="s">
        <v>0</v>
      </c>
      <c r="J174" s="218" t="s">
        <v>0</v>
      </c>
      <c r="K174" s="135" t="str">
        <f>$N$7</f>
        <v xml:space="preserve"> </v>
      </c>
      <c r="L174" s="259" t="str">
        <f>IF(E174=" ","Not in use ",AU171*6076.12)</f>
        <v xml:space="preserve">Not in use </v>
      </c>
      <c r="M174" s="262">
        <v>2.8</v>
      </c>
      <c r="N174" s="269" t="str">
        <f>IF(W171=1,"Need a Photo","Has a Photo")</f>
        <v>Need a Photo</v>
      </c>
      <c r="O174" s="273" t="s">
        <v>262</v>
      </c>
      <c r="P174" s="261" t="str">
        <f>IF(E174=" ","Not in use",(IF(L174&gt;O171,"OFF STA","ON STA")))</f>
        <v>Not in use</v>
      </c>
      <c r="Q174" s="327"/>
      <c r="R174" s="328"/>
      <c r="S174" s="328"/>
      <c r="T174" s="329"/>
      <c r="U174" s="314"/>
      <c r="V174" s="315"/>
      <c r="W174" s="315"/>
      <c r="X174" s="315"/>
      <c r="Y174" s="316"/>
      <c r="Z174" s="352"/>
      <c r="AA174" s="353"/>
      <c r="AB174" s="354"/>
      <c r="AC174" s="14"/>
    </row>
    <row r="175" spans="1:47" ht="9" customHeight="1" thickTop="1" thickBot="1" x14ac:dyDescent="0.3">
      <c r="A175" s="282" t="s">
        <v>267</v>
      </c>
      <c r="B175" s="136" t="s">
        <v>12</v>
      </c>
      <c r="C175" s="137"/>
      <c r="D175" s="138" t="s">
        <v>13</v>
      </c>
      <c r="E175" s="220" t="s">
        <v>248</v>
      </c>
      <c r="F175" s="220" t="s">
        <v>249</v>
      </c>
      <c r="G175" s="212" t="s">
        <v>250</v>
      </c>
      <c r="H175" s="138" t="s">
        <v>248</v>
      </c>
      <c r="I175" s="220" t="s">
        <v>249</v>
      </c>
      <c r="J175" s="212" t="s">
        <v>250</v>
      </c>
      <c r="K175" s="139" t="s">
        <v>14</v>
      </c>
      <c r="L175" s="140" t="s">
        <v>15</v>
      </c>
      <c r="M175" s="140" t="s">
        <v>18</v>
      </c>
      <c r="N175" s="141" t="s">
        <v>16</v>
      </c>
      <c r="O175" s="142" t="s">
        <v>20</v>
      </c>
      <c r="P175" s="145" t="s">
        <v>258</v>
      </c>
      <c r="Q175" s="146" t="s">
        <v>254</v>
      </c>
      <c r="R175" s="147"/>
      <c r="S175" s="148" t="s">
        <v>192</v>
      </c>
      <c r="T175" s="149"/>
      <c r="U175" s="150"/>
      <c r="V175" s="151"/>
      <c r="W175" s="152"/>
      <c r="X175" s="153"/>
      <c r="Y175" s="154"/>
      <c r="Z175" s="155" t="s">
        <v>240</v>
      </c>
      <c r="AA175" s="156" t="s">
        <v>241</v>
      </c>
      <c r="AB175" s="157" t="s">
        <v>242</v>
      </c>
      <c r="AC175" s="246"/>
      <c r="AD175" s="247"/>
      <c r="AE175" s="248" t="s">
        <v>269</v>
      </c>
      <c r="AF175" s="247"/>
      <c r="AG175" s="248" t="s">
        <v>270</v>
      </c>
      <c r="AH175" s="248"/>
      <c r="AI175" s="248" t="s">
        <v>271</v>
      </c>
      <c r="AJ175" s="247"/>
      <c r="AK175" s="249" t="s">
        <v>272</v>
      </c>
      <c r="AL175" s="247"/>
      <c r="AM175" s="248"/>
      <c r="AN175" s="247"/>
      <c r="AO175" s="249" t="s">
        <v>273</v>
      </c>
      <c r="AP175" s="247"/>
      <c r="AQ175" s="248"/>
      <c r="AR175" s="247"/>
      <c r="AS175" s="248"/>
      <c r="AT175" s="247"/>
      <c r="AU175" s="247"/>
    </row>
    <row r="176" spans="1:47" ht="14.45" customHeight="1" thickBot="1" x14ac:dyDescent="0.3">
      <c r="A176" s="128">
        <v>13476.41</v>
      </c>
      <c r="B176" s="340" t="s">
        <v>329</v>
      </c>
      <c r="C176" s="343" t="s">
        <v>0</v>
      </c>
      <c r="D176" s="208" t="s">
        <v>239</v>
      </c>
      <c r="E176" s="221">
        <v>41</v>
      </c>
      <c r="F176" s="226">
        <v>46</v>
      </c>
      <c r="G176" s="129">
        <v>25.2</v>
      </c>
      <c r="H176" s="197">
        <v>69</v>
      </c>
      <c r="I176" s="226">
        <v>57</v>
      </c>
      <c r="J176" s="129">
        <v>57</v>
      </c>
      <c r="K176" s="330" t="s">
        <v>0</v>
      </c>
      <c r="L176" s="332" t="s">
        <v>0</v>
      </c>
      <c r="M176" s="334">
        <v>7.5</v>
      </c>
      <c r="N176" s="335">
        <f>IF(M176=" "," ",(M176+$L$7-M179))</f>
        <v>4.7799999999999994</v>
      </c>
      <c r="O176" s="317">
        <v>50</v>
      </c>
      <c r="P176" s="319">
        <v>42600</v>
      </c>
      <c r="Q176" s="143">
        <v>42856</v>
      </c>
      <c r="R176" s="144">
        <v>43040</v>
      </c>
      <c r="S176" s="321" t="s">
        <v>298</v>
      </c>
      <c r="T176" s="322"/>
      <c r="U176" s="158">
        <v>1</v>
      </c>
      <c r="V176" s="159" t="s">
        <v>0</v>
      </c>
      <c r="W176" s="160">
        <v>1</v>
      </c>
      <c r="X176" s="161" t="s">
        <v>0</v>
      </c>
      <c r="Y176" s="162" t="s">
        <v>0</v>
      </c>
      <c r="Z176" s="163" t="s">
        <v>0</v>
      </c>
      <c r="AA176" s="159" t="s">
        <v>0</v>
      </c>
      <c r="AB176" s="164" t="s">
        <v>0</v>
      </c>
      <c r="AC176" s="250" t="s">
        <v>239</v>
      </c>
      <c r="AD176" s="251" t="s">
        <v>274</v>
      </c>
      <c r="AE176" s="252">
        <f>E176+F176/60+G176/60/60</f>
        <v>41.773666666666664</v>
      </c>
      <c r="AF176" s="251" t="s">
        <v>275</v>
      </c>
      <c r="AG176" s="252" t="e">
        <f>E179+F179/60+G179/60/60</f>
        <v>#VALUE!</v>
      </c>
      <c r="AH176" s="253" t="s">
        <v>276</v>
      </c>
      <c r="AI176" s="252" t="e">
        <f>AG176-AE176</f>
        <v>#VALUE!</v>
      </c>
      <c r="AJ176" s="251" t="s">
        <v>277</v>
      </c>
      <c r="AK176" s="252" t="e">
        <f>AI177*60*COS((AE176+AG176)/2*PI()/180)</f>
        <v>#VALUE!</v>
      </c>
      <c r="AL176" s="251" t="s">
        <v>278</v>
      </c>
      <c r="AM176" s="252" t="e">
        <f>AK176*6076.12</f>
        <v>#VALUE!</v>
      </c>
      <c r="AN176" s="251" t="s">
        <v>279</v>
      </c>
      <c r="AO176" s="252">
        <f>AE176*PI()/180</f>
        <v>0.72908802396393779</v>
      </c>
      <c r="AP176" s="251" t="s">
        <v>280</v>
      </c>
      <c r="AQ176" s="252" t="e">
        <f>AG176 *PI()/180</f>
        <v>#VALUE!</v>
      </c>
      <c r="AR176" s="251" t="s">
        <v>281</v>
      </c>
      <c r="AS176" s="252" t="e">
        <f>1*ATAN2(COS(AO176)*SIN(AQ176)-SIN(AO176)*COS(AQ176)*COS(AQ177-AO177),SIN(AQ177-AO177)*COS(AQ176))</f>
        <v>#VALUE!</v>
      </c>
      <c r="AT176" s="254" t="s">
        <v>282</v>
      </c>
      <c r="AU176" s="255" t="e">
        <f>SQRT(AK177*AK177+AK176*AK176)</f>
        <v>#VALUE!</v>
      </c>
    </row>
    <row r="177" spans="1:47" ht="14.45" customHeight="1" thickTop="1" thickBot="1" x14ac:dyDescent="0.3">
      <c r="A177" s="210" t="s">
        <v>0</v>
      </c>
      <c r="B177" s="341"/>
      <c r="C177" s="344"/>
      <c r="D177" s="208" t="s">
        <v>244</v>
      </c>
      <c r="E177" s="221">
        <v>41</v>
      </c>
      <c r="F177" s="226">
        <v>46</v>
      </c>
      <c r="G177" s="129">
        <v>25.2</v>
      </c>
      <c r="H177" s="197">
        <v>69</v>
      </c>
      <c r="I177" s="226">
        <v>57</v>
      </c>
      <c r="J177" s="129">
        <v>57</v>
      </c>
      <c r="K177" s="331"/>
      <c r="L177" s="333"/>
      <c r="M177" s="334"/>
      <c r="N177" s="336"/>
      <c r="O177" s="318"/>
      <c r="P177" s="320"/>
      <c r="Q177" s="323" t="s">
        <v>380</v>
      </c>
      <c r="R177" s="324"/>
      <c r="S177" s="324"/>
      <c r="T177" s="325"/>
      <c r="U177" s="308" t="s">
        <v>332</v>
      </c>
      <c r="V177" s="309"/>
      <c r="W177" s="309"/>
      <c r="X177" s="309"/>
      <c r="Y177" s="310"/>
      <c r="Z177" s="346" t="s">
        <v>345</v>
      </c>
      <c r="AA177" s="347"/>
      <c r="AB177" s="348"/>
      <c r="AC177" s="250" t="s">
        <v>193</v>
      </c>
      <c r="AD177" s="251" t="s">
        <v>283</v>
      </c>
      <c r="AE177" s="252">
        <f>H176+I176/60+J176/60/60</f>
        <v>69.965833333333336</v>
      </c>
      <c r="AF177" s="251" t="s">
        <v>284</v>
      </c>
      <c r="AG177" s="252" t="e">
        <f>H179+I179/60+J179/60/60</f>
        <v>#VALUE!</v>
      </c>
      <c r="AH177" s="253" t="s">
        <v>285</v>
      </c>
      <c r="AI177" s="252" t="e">
        <f>AE177-AG177</f>
        <v>#VALUE!</v>
      </c>
      <c r="AJ177" s="251" t="s">
        <v>286</v>
      </c>
      <c r="AK177" s="252" t="e">
        <f>AI176*60</f>
        <v>#VALUE!</v>
      </c>
      <c r="AL177" s="251" t="s">
        <v>287</v>
      </c>
      <c r="AM177" s="252" t="e">
        <f>AK177*6076.12</f>
        <v>#VALUE!</v>
      </c>
      <c r="AN177" s="251" t="s">
        <v>288</v>
      </c>
      <c r="AO177" s="252">
        <f>AE177*PI()/180</f>
        <v>1.221134155568266</v>
      </c>
      <c r="AP177" s="251" t="s">
        <v>289</v>
      </c>
      <c r="AQ177" s="252" t="e">
        <f>AG177*PI()/180</f>
        <v>#VALUE!</v>
      </c>
      <c r="AR177" s="251" t="s">
        <v>290</v>
      </c>
      <c r="AS177" s="256" t="e">
        <f>IF(360+AS176/(2*PI())*360&gt;360,AS176/(PI())*360,360+AS176/(2*PI())*360)</f>
        <v>#VALUE!</v>
      </c>
      <c r="AT177" s="257"/>
      <c r="AU177" s="257"/>
    </row>
    <row r="178" spans="1:47" ht="14.45" customHeight="1" thickBot="1" x14ac:dyDescent="0.3">
      <c r="A178" s="205">
        <v>32</v>
      </c>
      <c r="B178" s="341"/>
      <c r="C178" s="344"/>
      <c r="D178" s="208" t="s">
        <v>245</v>
      </c>
      <c r="E178" s="366" t="s">
        <v>263</v>
      </c>
      <c r="F178" s="367"/>
      <c r="G178" s="367"/>
      <c r="H178" s="367"/>
      <c r="I178" s="367"/>
      <c r="J178" s="368"/>
      <c r="K178" s="130" t="s">
        <v>17</v>
      </c>
      <c r="L178" s="260" t="s">
        <v>292</v>
      </c>
      <c r="M178" s="131" t="s">
        <v>252</v>
      </c>
      <c r="N178" s="132" t="s">
        <v>4</v>
      </c>
      <c r="O178" s="133" t="s">
        <v>19</v>
      </c>
      <c r="P178" s="134" t="s">
        <v>189</v>
      </c>
      <c r="Q178" s="326"/>
      <c r="R178" s="324"/>
      <c r="S178" s="324"/>
      <c r="T178" s="325"/>
      <c r="U178" s="311"/>
      <c r="V178" s="312"/>
      <c r="W178" s="312"/>
      <c r="X178" s="312"/>
      <c r="Y178" s="313"/>
      <c r="Z178" s="349"/>
      <c r="AA178" s="350"/>
      <c r="AB178" s="351"/>
      <c r="AC178" s="258"/>
      <c r="AD178" s="257"/>
      <c r="AE178" s="257"/>
      <c r="AF178" s="257"/>
      <c r="AG178" s="257"/>
      <c r="AH178" s="257"/>
      <c r="AI178" s="257"/>
      <c r="AJ178" s="257"/>
      <c r="AK178" s="257"/>
      <c r="AL178" s="257"/>
      <c r="AM178" s="257"/>
      <c r="AN178" s="257"/>
      <c r="AO178" s="257"/>
      <c r="AP178" s="257"/>
      <c r="AQ178" s="257"/>
      <c r="AR178" s="251" t="s">
        <v>291</v>
      </c>
      <c r="AS178" s="256" t="e">
        <f>61.582*ACOS(SIN(AE176)*SIN(AG176)+COS(AE176)*COS(AG176)*(AE177-AG177))*6076.12</f>
        <v>#VALUE!</v>
      </c>
      <c r="AT178" s="257"/>
      <c r="AU178" s="257"/>
    </row>
    <row r="179" spans="1:47" ht="35.1" customHeight="1" thickTop="1" thickBot="1" x14ac:dyDescent="0.3">
      <c r="A179" s="206" t="str">
        <f>IF(Z176=1,"VERIFIED",IF(AA176=1,"CHECKED",IF(V176=1,"RECHECK",IF(X176=1,"VERIFY",IF(Y176=1,"NEED APP","NOT SCHED")))))</f>
        <v>NOT SCHED</v>
      </c>
      <c r="B179" s="342"/>
      <c r="C179" s="345"/>
      <c r="D179" s="209" t="s">
        <v>193</v>
      </c>
      <c r="E179" s="223" t="s">
        <v>0</v>
      </c>
      <c r="F179" s="228" t="s">
        <v>0</v>
      </c>
      <c r="G179" s="218" t="s">
        <v>0</v>
      </c>
      <c r="H179" s="217" t="s">
        <v>0</v>
      </c>
      <c r="I179" s="228" t="s">
        <v>0</v>
      </c>
      <c r="J179" s="218" t="s">
        <v>0</v>
      </c>
      <c r="K179" s="135" t="str">
        <f>$N$7</f>
        <v xml:space="preserve"> </v>
      </c>
      <c r="L179" s="259" t="str">
        <f>IF(E179=" ","Not in use ",AU176*6076.12)</f>
        <v xml:space="preserve">Not in use </v>
      </c>
      <c r="M179" s="262">
        <v>2.72</v>
      </c>
      <c r="N179" s="269" t="str">
        <f>IF(W176=1,"Need a Photo","Has a Photo")</f>
        <v>Need a Photo</v>
      </c>
      <c r="O179" s="273" t="s">
        <v>262</v>
      </c>
      <c r="P179" s="261" t="str">
        <f>IF(E179=" ","Not in use",(IF(L179&gt;O176,"OFF STA","ON STA")))</f>
        <v>Not in use</v>
      </c>
      <c r="Q179" s="327"/>
      <c r="R179" s="328"/>
      <c r="S179" s="328"/>
      <c r="T179" s="329"/>
      <c r="U179" s="314"/>
      <c r="V179" s="315"/>
      <c r="W179" s="315"/>
      <c r="X179" s="315"/>
      <c r="Y179" s="316"/>
      <c r="Z179" s="352"/>
      <c r="AA179" s="353"/>
      <c r="AB179" s="354"/>
    </row>
    <row r="180" spans="1:47" ht="9" customHeight="1" thickTop="1" thickBot="1" x14ac:dyDescent="0.3">
      <c r="A180" s="282" t="s">
        <v>267</v>
      </c>
      <c r="B180" s="136" t="s">
        <v>12</v>
      </c>
      <c r="C180" s="137"/>
      <c r="D180" s="138" t="s">
        <v>13</v>
      </c>
      <c r="E180" s="220" t="s">
        <v>248</v>
      </c>
      <c r="F180" s="220" t="s">
        <v>249</v>
      </c>
      <c r="G180" s="212" t="s">
        <v>250</v>
      </c>
      <c r="H180" s="138" t="s">
        <v>248</v>
      </c>
      <c r="I180" s="220" t="s">
        <v>249</v>
      </c>
      <c r="J180" s="212" t="s">
        <v>250</v>
      </c>
      <c r="K180" s="139" t="s">
        <v>14</v>
      </c>
      <c r="L180" s="140" t="s">
        <v>15</v>
      </c>
      <c r="M180" s="140" t="s">
        <v>18</v>
      </c>
      <c r="N180" s="141" t="s">
        <v>16</v>
      </c>
      <c r="O180" s="142" t="s">
        <v>20</v>
      </c>
      <c r="P180" s="145" t="s">
        <v>258</v>
      </c>
      <c r="Q180" s="146" t="s">
        <v>254</v>
      </c>
      <c r="R180" s="147"/>
      <c r="S180" s="148" t="s">
        <v>192</v>
      </c>
      <c r="T180" s="149"/>
      <c r="U180" s="150"/>
      <c r="V180" s="151"/>
      <c r="W180" s="152"/>
      <c r="X180" s="153"/>
      <c r="Y180" s="154"/>
      <c r="Z180" s="155" t="s">
        <v>240</v>
      </c>
      <c r="AA180" s="156" t="s">
        <v>241</v>
      </c>
      <c r="AB180" s="157" t="s">
        <v>242</v>
      </c>
      <c r="AC180" s="246"/>
      <c r="AD180" s="247"/>
      <c r="AE180" s="248" t="s">
        <v>269</v>
      </c>
      <c r="AF180" s="247"/>
      <c r="AG180" s="248" t="s">
        <v>270</v>
      </c>
      <c r="AH180" s="248"/>
      <c r="AI180" s="248" t="s">
        <v>271</v>
      </c>
      <c r="AJ180" s="247"/>
      <c r="AK180" s="249" t="s">
        <v>272</v>
      </c>
      <c r="AL180" s="247"/>
      <c r="AM180" s="248"/>
      <c r="AN180" s="247"/>
      <c r="AO180" s="249" t="s">
        <v>273</v>
      </c>
      <c r="AP180" s="247"/>
      <c r="AQ180" s="248"/>
      <c r="AR180" s="247"/>
      <c r="AS180" s="248"/>
      <c r="AT180" s="247"/>
      <c r="AU180" s="247"/>
    </row>
    <row r="181" spans="1:47" ht="14.45" customHeight="1" thickBot="1" x14ac:dyDescent="0.3">
      <c r="A181" s="128">
        <v>13476.42</v>
      </c>
      <c r="B181" s="340" t="s">
        <v>330</v>
      </c>
      <c r="C181" s="343" t="s">
        <v>0</v>
      </c>
      <c r="D181" s="208" t="s">
        <v>239</v>
      </c>
      <c r="E181" s="221">
        <v>41</v>
      </c>
      <c r="F181" s="226">
        <v>46</v>
      </c>
      <c r="G181" s="129">
        <v>45.2</v>
      </c>
      <c r="H181" s="197">
        <v>69</v>
      </c>
      <c r="I181" s="226">
        <v>58</v>
      </c>
      <c r="J181" s="129">
        <v>5.4</v>
      </c>
      <c r="K181" s="330" t="s">
        <v>0</v>
      </c>
      <c r="L181" s="332" t="s">
        <v>0</v>
      </c>
      <c r="M181" s="334">
        <v>9.4</v>
      </c>
      <c r="N181" s="335">
        <f>IF(M181=" "," ",(M181+$L$7-M184))</f>
        <v>6.82</v>
      </c>
      <c r="O181" s="317">
        <v>50</v>
      </c>
      <c r="P181" s="319">
        <v>42600</v>
      </c>
      <c r="Q181" s="143">
        <v>42856</v>
      </c>
      <c r="R181" s="144">
        <v>43040</v>
      </c>
      <c r="S181" s="321" t="s">
        <v>0</v>
      </c>
      <c r="T181" s="322"/>
      <c r="U181" s="158">
        <v>1</v>
      </c>
      <c r="V181" s="159">
        <v>1</v>
      </c>
      <c r="W181" s="160">
        <v>1</v>
      </c>
      <c r="X181" s="161" t="s">
        <v>0</v>
      </c>
      <c r="Y181" s="162" t="s">
        <v>0</v>
      </c>
      <c r="Z181" s="163" t="s">
        <v>0</v>
      </c>
      <c r="AA181" s="159" t="s">
        <v>0</v>
      </c>
      <c r="AB181" s="164" t="s">
        <v>0</v>
      </c>
      <c r="AC181" s="250" t="s">
        <v>239</v>
      </c>
      <c r="AD181" s="251" t="s">
        <v>274</v>
      </c>
      <c r="AE181" s="252">
        <f>E181+F181/60+G181/60/60</f>
        <v>41.779222222222224</v>
      </c>
      <c r="AF181" s="251" t="s">
        <v>275</v>
      </c>
      <c r="AG181" s="252" t="e">
        <f>E184+F184/60+G184/60/60</f>
        <v>#VALUE!</v>
      </c>
      <c r="AH181" s="253" t="s">
        <v>276</v>
      </c>
      <c r="AI181" s="252" t="e">
        <f>AG181-AE181</f>
        <v>#VALUE!</v>
      </c>
      <c r="AJ181" s="251" t="s">
        <v>277</v>
      </c>
      <c r="AK181" s="252" t="e">
        <f>AI182*60*COS((AE181+AG181)/2*PI()/180)</f>
        <v>#VALUE!</v>
      </c>
      <c r="AL181" s="251" t="s">
        <v>278</v>
      </c>
      <c r="AM181" s="252" t="e">
        <f>AK181*6076.12</f>
        <v>#VALUE!</v>
      </c>
      <c r="AN181" s="251" t="s">
        <v>279</v>
      </c>
      <c r="AO181" s="252">
        <f>AE181*PI()/180</f>
        <v>0.72918498670015985</v>
      </c>
      <c r="AP181" s="251" t="s">
        <v>280</v>
      </c>
      <c r="AQ181" s="252" t="e">
        <f>AG181 *PI()/180</f>
        <v>#VALUE!</v>
      </c>
      <c r="AR181" s="251" t="s">
        <v>281</v>
      </c>
      <c r="AS181" s="252" t="e">
        <f>1*ATAN2(COS(AO181)*SIN(AQ181)-SIN(AO181)*COS(AQ181)*COS(AQ182-AO182),SIN(AQ182-AO182)*COS(AQ181))</f>
        <v>#VALUE!</v>
      </c>
      <c r="AT181" s="254" t="s">
        <v>282</v>
      </c>
      <c r="AU181" s="255" t="e">
        <f>SQRT(AK182*AK182+AK181*AK181)</f>
        <v>#VALUE!</v>
      </c>
    </row>
    <row r="182" spans="1:47" ht="14.45" customHeight="1" thickTop="1" thickBot="1" x14ac:dyDescent="0.3">
      <c r="A182" s="210" t="s">
        <v>0</v>
      </c>
      <c r="B182" s="341"/>
      <c r="C182" s="344"/>
      <c r="D182" s="208" t="s">
        <v>244</v>
      </c>
      <c r="E182" s="222">
        <f t="shared" ref="E182:J182" si="25">E181</f>
        <v>41</v>
      </c>
      <c r="F182" s="227">
        <f t="shared" si="25"/>
        <v>46</v>
      </c>
      <c r="G182" s="215">
        <f t="shared" si="25"/>
        <v>45.2</v>
      </c>
      <c r="H182" s="166">
        <f t="shared" si="25"/>
        <v>69</v>
      </c>
      <c r="I182" s="227">
        <f t="shared" si="25"/>
        <v>58</v>
      </c>
      <c r="J182" s="216">
        <f t="shared" si="25"/>
        <v>5.4</v>
      </c>
      <c r="K182" s="331"/>
      <c r="L182" s="333"/>
      <c r="M182" s="334"/>
      <c r="N182" s="336"/>
      <c r="O182" s="318"/>
      <c r="P182" s="320"/>
      <c r="Q182" s="402" t="s">
        <v>381</v>
      </c>
      <c r="R182" s="403"/>
      <c r="S182" s="403"/>
      <c r="T182" s="404"/>
      <c r="U182" s="393" t="s">
        <v>339</v>
      </c>
      <c r="V182" s="394"/>
      <c r="W182" s="394"/>
      <c r="X182" s="394"/>
      <c r="Y182" s="395"/>
      <c r="Z182" s="346" t="s">
        <v>345</v>
      </c>
      <c r="AA182" s="347"/>
      <c r="AB182" s="348"/>
      <c r="AC182" s="250" t="s">
        <v>193</v>
      </c>
      <c r="AD182" s="251" t="s">
        <v>283</v>
      </c>
      <c r="AE182" s="252">
        <f>H181+I181/60+J181/60/60</f>
        <v>69.968166666666662</v>
      </c>
      <c r="AF182" s="251" t="s">
        <v>284</v>
      </c>
      <c r="AG182" s="252" t="e">
        <f>H184+I184/60+J184/60/60</f>
        <v>#VALUE!</v>
      </c>
      <c r="AH182" s="253" t="s">
        <v>285</v>
      </c>
      <c r="AI182" s="252" t="e">
        <f>AE182-AG182</f>
        <v>#VALUE!</v>
      </c>
      <c r="AJ182" s="251" t="s">
        <v>286</v>
      </c>
      <c r="AK182" s="252" t="e">
        <f>AI181*60</f>
        <v>#VALUE!</v>
      </c>
      <c r="AL182" s="251" t="s">
        <v>287</v>
      </c>
      <c r="AM182" s="252" t="e">
        <f>AK182*6076.12</f>
        <v>#VALUE!</v>
      </c>
      <c r="AN182" s="251" t="s">
        <v>288</v>
      </c>
      <c r="AO182" s="252">
        <f>AE182*PI()/180</f>
        <v>1.2211748799174791</v>
      </c>
      <c r="AP182" s="251" t="s">
        <v>289</v>
      </c>
      <c r="AQ182" s="252" t="e">
        <f>AG182*PI()/180</f>
        <v>#VALUE!</v>
      </c>
      <c r="AR182" s="251" t="s">
        <v>290</v>
      </c>
      <c r="AS182" s="256" t="e">
        <f>IF(360+AS181/(2*PI())*360&gt;360,AS181/(PI())*360,360+AS181/(2*PI())*360)</f>
        <v>#VALUE!</v>
      </c>
      <c r="AT182" s="257"/>
      <c r="AU182" s="257"/>
    </row>
    <row r="183" spans="1:47" ht="14.45" customHeight="1" thickBot="1" x14ac:dyDescent="0.3">
      <c r="A183" s="205">
        <v>33</v>
      </c>
      <c r="B183" s="341"/>
      <c r="C183" s="344"/>
      <c r="D183" s="208" t="s">
        <v>245</v>
      </c>
      <c r="E183" s="222">
        <f t="shared" ref="E183:J183" si="26">E182</f>
        <v>41</v>
      </c>
      <c r="F183" s="227">
        <f t="shared" si="26"/>
        <v>46</v>
      </c>
      <c r="G183" s="215">
        <f t="shared" si="26"/>
        <v>45.2</v>
      </c>
      <c r="H183" s="166">
        <f t="shared" si="26"/>
        <v>69</v>
      </c>
      <c r="I183" s="227">
        <f t="shared" si="26"/>
        <v>58</v>
      </c>
      <c r="J183" s="216">
        <f t="shared" si="26"/>
        <v>5.4</v>
      </c>
      <c r="K183" s="130" t="s">
        <v>17</v>
      </c>
      <c r="L183" s="260" t="s">
        <v>292</v>
      </c>
      <c r="M183" s="131" t="s">
        <v>252</v>
      </c>
      <c r="N183" s="132" t="s">
        <v>4</v>
      </c>
      <c r="O183" s="133" t="s">
        <v>19</v>
      </c>
      <c r="P183" s="134" t="s">
        <v>189</v>
      </c>
      <c r="Q183" s="405"/>
      <c r="R183" s="403"/>
      <c r="S183" s="403"/>
      <c r="T183" s="404"/>
      <c r="U183" s="396"/>
      <c r="V183" s="397"/>
      <c r="W183" s="397"/>
      <c r="X183" s="397"/>
      <c r="Y183" s="398"/>
      <c r="Z183" s="349"/>
      <c r="AA183" s="350"/>
      <c r="AB183" s="351"/>
      <c r="AC183" s="258"/>
      <c r="AD183" s="257"/>
      <c r="AE183" s="257"/>
      <c r="AF183" s="257"/>
      <c r="AG183" s="257"/>
      <c r="AH183" s="257"/>
      <c r="AI183" s="257"/>
      <c r="AJ183" s="257"/>
      <c r="AK183" s="257"/>
      <c r="AL183" s="257"/>
      <c r="AM183" s="257"/>
      <c r="AN183" s="257"/>
      <c r="AO183" s="257"/>
      <c r="AP183" s="257"/>
      <c r="AQ183" s="257"/>
      <c r="AR183" s="251" t="s">
        <v>291</v>
      </c>
      <c r="AS183" s="256" t="e">
        <f>61.582*ACOS(SIN(AE181)*SIN(AG181)+COS(AE181)*COS(AG181)*(AE182-AG182))*6076.12</f>
        <v>#VALUE!</v>
      </c>
      <c r="AT183" s="257"/>
      <c r="AU183" s="257"/>
    </row>
    <row r="184" spans="1:47" ht="35.1" customHeight="1" thickTop="1" thickBot="1" x14ac:dyDescent="0.3">
      <c r="A184" s="270" t="str">
        <f>IF(Z181=1,"VERIFIED",IF(AA181=1,"CHECKED",IF(V181=1,"RECHECK",IF(X181=1,"VERIFY",IF(Y181=1,"NEED APP","NOT SCHED")))))</f>
        <v>RECHECK</v>
      </c>
      <c r="B184" s="342"/>
      <c r="C184" s="345"/>
      <c r="D184" s="209" t="s">
        <v>193</v>
      </c>
      <c r="E184" s="223" t="s">
        <v>0</v>
      </c>
      <c r="F184" s="228" t="s">
        <v>0</v>
      </c>
      <c r="G184" s="218" t="s">
        <v>0</v>
      </c>
      <c r="H184" s="217" t="s">
        <v>0</v>
      </c>
      <c r="I184" s="228" t="s">
        <v>0</v>
      </c>
      <c r="J184" s="218" t="s">
        <v>0</v>
      </c>
      <c r="K184" s="135" t="str">
        <f>$N$7</f>
        <v xml:space="preserve"> </v>
      </c>
      <c r="L184" s="259" t="str">
        <f>IF(E184=" ","Not in use ",AU181*6076.12)</f>
        <v xml:space="preserve">Not in use </v>
      </c>
      <c r="M184" s="262">
        <v>2.58</v>
      </c>
      <c r="N184" s="269" t="str">
        <f>IF(W181=1,"Need a Photo","Has a Photo")</f>
        <v>Need a Photo</v>
      </c>
      <c r="O184" s="207" t="s">
        <v>262</v>
      </c>
      <c r="P184" s="261" t="str">
        <f>IF(E184=" ","Not in use",(IF(L184&gt;O181,"OFF STA","ON STA")))</f>
        <v>Not in use</v>
      </c>
      <c r="Q184" s="406"/>
      <c r="R184" s="407"/>
      <c r="S184" s="407"/>
      <c r="T184" s="408"/>
      <c r="U184" s="399"/>
      <c r="V184" s="400"/>
      <c r="W184" s="400"/>
      <c r="X184" s="400"/>
      <c r="Y184" s="401"/>
      <c r="Z184" s="352"/>
      <c r="AA184" s="353"/>
      <c r="AB184" s="354"/>
      <c r="AC184" s="14"/>
    </row>
    <row r="185" spans="1:47" ht="9" customHeight="1" thickTop="1" thickBot="1" x14ac:dyDescent="0.3">
      <c r="A185" s="282" t="s">
        <v>267</v>
      </c>
      <c r="B185" s="136" t="s">
        <v>12</v>
      </c>
      <c r="C185" s="137"/>
      <c r="D185" s="138" t="s">
        <v>13</v>
      </c>
      <c r="E185" s="220" t="s">
        <v>248</v>
      </c>
      <c r="F185" s="220" t="s">
        <v>249</v>
      </c>
      <c r="G185" s="212" t="s">
        <v>250</v>
      </c>
      <c r="H185" s="138" t="s">
        <v>248</v>
      </c>
      <c r="I185" s="220" t="s">
        <v>249</v>
      </c>
      <c r="J185" s="212" t="s">
        <v>250</v>
      </c>
      <c r="K185" s="139" t="s">
        <v>14</v>
      </c>
      <c r="L185" s="140" t="s">
        <v>15</v>
      </c>
      <c r="M185" s="140" t="s">
        <v>18</v>
      </c>
      <c r="N185" s="141" t="s">
        <v>16</v>
      </c>
      <c r="O185" s="142" t="s">
        <v>20</v>
      </c>
      <c r="P185" s="145" t="s">
        <v>258</v>
      </c>
      <c r="Q185" s="146" t="s">
        <v>254</v>
      </c>
      <c r="R185" s="147"/>
      <c r="S185" s="148" t="s">
        <v>192</v>
      </c>
      <c r="T185" s="149"/>
      <c r="U185" s="150"/>
      <c r="V185" s="151"/>
      <c r="W185" s="152"/>
      <c r="X185" s="153"/>
      <c r="Y185" s="154"/>
      <c r="Z185" s="155" t="s">
        <v>240</v>
      </c>
      <c r="AA185" s="156" t="s">
        <v>241</v>
      </c>
      <c r="AB185" s="157" t="s">
        <v>242</v>
      </c>
      <c r="AC185" s="246"/>
      <c r="AD185" s="247"/>
      <c r="AE185" s="248" t="s">
        <v>269</v>
      </c>
      <c r="AF185" s="247"/>
      <c r="AG185" s="248" t="s">
        <v>270</v>
      </c>
      <c r="AH185" s="248"/>
      <c r="AI185" s="248" t="s">
        <v>271</v>
      </c>
      <c r="AJ185" s="247"/>
      <c r="AK185" s="249" t="s">
        <v>272</v>
      </c>
      <c r="AL185" s="247"/>
      <c r="AM185" s="248"/>
      <c r="AN185" s="247"/>
      <c r="AO185" s="249" t="s">
        <v>273</v>
      </c>
      <c r="AP185" s="247"/>
      <c r="AQ185" s="248"/>
      <c r="AR185" s="247"/>
      <c r="AS185" s="248"/>
      <c r="AT185" s="247"/>
      <c r="AU185" s="247"/>
    </row>
    <row r="186" spans="1:47" ht="14.45" customHeight="1" thickBot="1" x14ac:dyDescent="0.3">
      <c r="A186" s="128">
        <v>13476.43</v>
      </c>
      <c r="B186" s="340" t="s">
        <v>331</v>
      </c>
      <c r="C186" s="343" t="s">
        <v>0</v>
      </c>
      <c r="D186" s="208" t="s">
        <v>239</v>
      </c>
      <c r="E186" s="221">
        <v>41</v>
      </c>
      <c r="F186" s="226">
        <v>46</v>
      </c>
      <c r="G186" s="129">
        <v>45.7</v>
      </c>
      <c r="H186" s="197">
        <v>69</v>
      </c>
      <c r="I186" s="226">
        <v>58</v>
      </c>
      <c r="J186" s="129">
        <v>6.1</v>
      </c>
      <c r="K186" s="330" t="s">
        <v>0</v>
      </c>
      <c r="L186" s="332" t="s">
        <v>0</v>
      </c>
      <c r="M186" s="334">
        <v>4.8</v>
      </c>
      <c r="N186" s="364">
        <f>IF(M186=" "," ",(M186+$L$7-M189))</f>
        <v>3</v>
      </c>
      <c r="O186" s="317">
        <v>50</v>
      </c>
      <c r="P186" s="319">
        <v>42600</v>
      </c>
      <c r="Q186" s="143">
        <v>42856</v>
      </c>
      <c r="R186" s="144">
        <v>43040</v>
      </c>
      <c r="S186" s="321" t="s">
        <v>340</v>
      </c>
      <c r="T186" s="322"/>
      <c r="U186" s="158">
        <v>1</v>
      </c>
      <c r="V186" s="159" t="s">
        <v>0</v>
      </c>
      <c r="W186" s="160">
        <v>1</v>
      </c>
      <c r="X186" s="161" t="s">
        <v>0</v>
      </c>
      <c r="Y186" s="162" t="s">
        <v>0</v>
      </c>
      <c r="Z186" s="163" t="s">
        <v>0</v>
      </c>
      <c r="AA186" s="159" t="s">
        <v>0</v>
      </c>
      <c r="AB186" s="164" t="s">
        <v>0</v>
      </c>
      <c r="AC186" s="250" t="s">
        <v>239</v>
      </c>
      <c r="AD186" s="251" t="s">
        <v>274</v>
      </c>
      <c r="AE186" s="252">
        <f>E186+F186/60+G186/60/60</f>
        <v>41.779361111111108</v>
      </c>
      <c r="AF186" s="251" t="s">
        <v>275</v>
      </c>
      <c r="AG186" s="252" t="e">
        <f>E189+F189/60+G189/60/60</f>
        <v>#VALUE!</v>
      </c>
      <c r="AH186" s="253" t="s">
        <v>276</v>
      </c>
      <c r="AI186" s="252" t="e">
        <f>AG186-AE186</f>
        <v>#VALUE!</v>
      </c>
      <c r="AJ186" s="251" t="s">
        <v>277</v>
      </c>
      <c r="AK186" s="252" t="e">
        <f>AI187*60*COS((AE186+AG186)/2*PI()/180)</f>
        <v>#VALUE!</v>
      </c>
      <c r="AL186" s="251" t="s">
        <v>278</v>
      </c>
      <c r="AM186" s="252" t="e">
        <f>AK186*6076.12</f>
        <v>#VALUE!</v>
      </c>
      <c r="AN186" s="251" t="s">
        <v>279</v>
      </c>
      <c r="AO186" s="252">
        <f>AE186*PI()/180</f>
        <v>0.7291874107685653</v>
      </c>
      <c r="AP186" s="251" t="s">
        <v>280</v>
      </c>
      <c r="AQ186" s="252" t="e">
        <f>AG186 *PI()/180</f>
        <v>#VALUE!</v>
      </c>
      <c r="AR186" s="251" t="s">
        <v>281</v>
      </c>
      <c r="AS186" s="252" t="e">
        <f>1*ATAN2(COS(AO186)*SIN(AQ186)-SIN(AO186)*COS(AQ186)*COS(AQ187-AO187),SIN(AQ187-AO187)*COS(AQ186))</f>
        <v>#VALUE!</v>
      </c>
      <c r="AT186" s="254" t="s">
        <v>282</v>
      </c>
      <c r="AU186" s="255" t="e">
        <f>SQRT(AK187*AK187+AK186*AK186)</f>
        <v>#VALUE!</v>
      </c>
    </row>
    <row r="187" spans="1:47" ht="14.45" customHeight="1" thickTop="1" thickBot="1" x14ac:dyDescent="0.3">
      <c r="A187" s="210" t="s">
        <v>0</v>
      </c>
      <c r="B187" s="341"/>
      <c r="C187" s="344"/>
      <c r="D187" s="208" t="s">
        <v>244</v>
      </c>
      <c r="E187" s="221">
        <v>41</v>
      </c>
      <c r="F187" s="226">
        <v>46</v>
      </c>
      <c r="G187" s="129">
        <v>45.7</v>
      </c>
      <c r="H187" s="197">
        <v>69</v>
      </c>
      <c r="I187" s="226">
        <v>58</v>
      </c>
      <c r="J187" s="129">
        <v>6.1</v>
      </c>
      <c r="K187" s="331"/>
      <c r="L187" s="333"/>
      <c r="M187" s="334"/>
      <c r="N187" s="365"/>
      <c r="O187" s="318"/>
      <c r="P187" s="320"/>
      <c r="Q187" s="323" t="s">
        <v>382</v>
      </c>
      <c r="R187" s="324"/>
      <c r="S187" s="324"/>
      <c r="T187" s="325"/>
      <c r="U187" s="308" t="s">
        <v>332</v>
      </c>
      <c r="V187" s="309"/>
      <c r="W187" s="309"/>
      <c r="X187" s="309"/>
      <c r="Y187" s="310"/>
      <c r="Z187" s="346" t="s">
        <v>345</v>
      </c>
      <c r="AA187" s="347"/>
      <c r="AB187" s="348"/>
      <c r="AC187" s="250" t="s">
        <v>193</v>
      </c>
      <c r="AD187" s="251" t="s">
        <v>283</v>
      </c>
      <c r="AE187" s="252">
        <f>H186+I186/60+J186/60/60</f>
        <v>69.968361111111108</v>
      </c>
      <c r="AF187" s="251" t="s">
        <v>284</v>
      </c>
      <c r="AG187" s="252" t="e">
        <f>H189+I189/60+J189/60/60</f>
        <v>#VALUE!</v>
      </c>
      <c r="AH187" s="253" t="s">
        <v>285</v>
      </c>
      <c r="AI187" s="252" t="e">
        <f>AE187-AG187</f>
        <v>#VALUE!</v>
      </c>
      <c r="AJ187" s="251" t="s">
        <v>286</v>
      </c>
      <c r="AK187" s="252" t="e">
        <f>AI186*60</f>
        <v>#VALUE!</v>
      </c>
      <c r="AL187" s="251" t="s">
        <v>287</v>
      </c>
      <c r="AM187" s="252" t="e">
        <f>AK187*6076.12</f>
        <v>#VALUE!</v>
      </c>
      <c r="AN187" s="251" t="s">
        <v>288</v>
      </c>
      <c r="AO187" s="252">
        <f>AE187*PI()/180</f>
        <v>1.2211782736132468</v>
      </c>
      <c r="AP187" s="251" t="s">
        <v>289</v>
      </c>
      <c r="AQ187" s="252" t="e">
        <f>AG187*PI()/180</f>
        <v>#VALUE!</v>
      </c>
      <c r="AR187" s="251" t="s">
        <v>290</v>
      </c>
      <c r="AS187" s="256" t="e">
        <f>IF(360+AS186/(2*PI())*360&gt;360,AS186/(PI())*360,360+AS186/(2*PI())*360)</f>
        <v>#VALUE!</v>
      </c>
      <c r="AT187" s="257"/>
      <c r="AU187" s="257"/>
    </row>
    <row r="188" spans="1:47" ht="14.45" customHeight="1" thickBot="1" x14ac:dyDescent="0.3">
      <c r="A188" s="205">
        <v>34</v>
      </c>
      <c r="B188" s="341"/>
      <c r="C188" s="344"/>
      <c r="D188" s="208" t="s">
        <v>245</v>
      </c>
      <c r="E188" s="366" t="s">
        <v>263</v>
      </c>
      <c r="F188" s="367"/>
      <c r="G188" s="367"/>
      <c r="H188" s="367"/>
      <c r="I188" s="367"/>
      <c r="J188" s="368"/>
      <c r="K188" s="130" t="s">
        <v>17</v>
      </c>
      <c r="L188" s="260" t="s">
        <v>292</v>
      </c>
      <c r="M188" s="131" t="s">
        <v>252</v>
      </c>
      <c r="N188" s="132" t="s">
        <v>4</v>
      </c>
      <c r="O188" s="133" t="s">
        <v>19</v>
      </c>
      <c r="P188" s="134" t="s">
        <v>189</v>
      </c>
      <c r="Q188" s="326"/>
      <c r="R188" s="324"/>
      <c r="S188" s="324"/>
      <c r="T188" s="325"/>
      <c r="U188" s="311"/>
      <c r="V188" s="312"/>
      <c r="W188" s="312"/>
      <c r="X188" s="312"/>
      <c r="Y188" s="313"/>
      <c r="Z188" s="349"/>
      <c r="AA188" s="350"/>
      <c r="AB188" s="351"/>
      <c r="AC188" s="258"/>
      <c r="AD188" s="257"/>
      <c r="AE188" s="257"/>
      <c r="AF188" s="257"/>
      <c r="AG188" s="257"/>
      <c r="AH188" s="257"/>
      <c r="AI188" s="257"/>
      <c r="AJ188" s="257"/>
      <c r="AK188" s="257"/>
      <c r="AL188" s="257"/>
      <c r="AM188" s="257"/>
      <c r="AN188" s="257"/>
      <c r="AO188" s="257"/>
      <c r="AP188" s="257"/>
      <c r="AQ188" s="257"/>
      <c r="AR188" s="251" t="s">
        <v>291</v>
      </c>
      <c r="AS188" s="256" t="e">
        <f>61.582*ACOS(SIN(AE186)*SIN(AG186)+COS(AE186)*COS(AG186)*(AE187-AG187))*6076.12</f>
        <v>#VALUE!</v>
      </c>
      <c r="AT188" s="257"/>
      <c r="AU188" s="257"/>
    </row>
    <row r="189" spans="1:47" ht="35.1" customHeight="1" thickTop="1" thickBot="1" x14ac:dyDescent="0.3">
      <c r="A189" s="206" t="str">
        <f>IF(Z186=1,"VERIFIED",IF(AA186=1,"CHECKED",IF(V186=1,"RECHECK",IF(X186=1,"VERIFY",IF(Y186=1,"NEED APP","NOT SCHED")))))</f>
        <v>NOT SCHED</v>
      </c>
      <c r="B189" s="342"/>
      <c r="C189" s="345"/>
      <c r="D189" s="209" t="s">
        <v>193</v>
      </c>
      <c r="E189" s="223" t="s">
        <v>0</v>
      </c>
      <c r="F189" s="228" t="s">
        <v>0</v>
      </c>
      <c r="G189" s="218" t="s">
        <v>0</v>
      </c>
      <c r="H189" s="217" t="s">
        <v>0</v>
      </c>
      <c r="I189" s="228" t="s">
        <v>0</v>
      </c>
      <c r="J189" s="218" t="s">
        <v>0</v>
      </c>
      <c r="K189" s="135" t="str">
        <f>$N$7</f>
        <v xml:space="preserve"> </v>
      </c>
      <c r="L189" s="259" t="str">
        <f>IF(E189=" ","Not in use ",AU186*6076.12)</f>
        <v xml:space="preserve">Not in use </v>
      </c>
      <c r="M189" s="262">
        <v>1.8</v>
      </c>
      <c r="N189" s="269" t="str">
        <f>IF(W186=1,"Need a Photo","Has a Photo")</f>
        <v>Need a Photo</v>
      </c>
      <c r="O189" s="207" t="s">
        <v>262</v>
      </c>
      <c r="P189" s="261" t="str">
        <f>IF(E189=" ","Not in use",(IF(L189&gt;O186,"OFF STA","ON STA")))</f>
        <v>Not in use</v>
      </c>
      <c r="Q189" s="327"/>
      <c r="R189" s="328"/>
      <c r="S189" s="328"/>
      <c r="T189" s="329"/>
      <c r="U189" s="314"/>
      <c r="V189" s="315"/>
      <c r="W189" s="315"/>
      <c r="X189" s="315"/>
      <c r="Y189" s="316"/>
      <c r="Z189" s="352"/>
      <c r="AA189" s="353"/>
      <c r="AB189" s="354"/>
      <c r="AC189" s="14"/>
    </row>
    <row r="190" spans="1:47" ht="9" customHeight="1" thickTop="1" thickBot="1" x14ac:dyDescent="0.3">
      <c r="A190" s="282" t="s">
        <v>267</v>
      </c>
      <c r="B190" s="136" t="s">
        <v>12</v>
      </c>
      <c r="C190" s="137"/>
      <c r="D190" s="138" t="s">
        <v>13</v>
      </c>
      <c r="E190" s="220" t="s">
        <v>248</v>
      </c>
      <c r="F190" s="220" t="s">
        <v>249</v>
      </c>
      <c r="G190" s="212" t="s">
        <v>250</v>
      </c>
      <c r="H190" s="138" t="s">
        <v>248</v>
      </c>
      <c r="I190" s="220" t="s">
        <v>249</v>
      </c>
      <c r="J190" s="212" t="s">
        <v>250</v>
      </c>
      <c r="K190" s="139" t="s">
        <v>14</v>
      </c>
      <c r="L190" s="140" t="s">
        <v>15</v>
      </c>
      <c r="M190" s="140" t="s">
        <v>18</v>
      </c>
      <c r="N190" s="141" t="s">
        <v>16</v>
      </c>
      <c r="O190" s="142" t="s">
        <v>20</v>
      </c>
      <c r="P190" s="145" t="s">
        <v>258</v>
      </c>
      <c r="Q190" s="146" t="s">
        <v>254</v>
      </c>
      <c r="R190" s="147"/>
      <c r="S190" s="148" t="s">
        <v>192</v>
      </c>
      <c r="T190" s="149"/>
      <c r="U190" s="150"/>
      <c r="V190" s="151"/>
      <c r="W190" s="152"/>
      <c r="X190" s="153"/>
      <c r="Y190" s="154"/>
      <c r="Z190" s="155" t="s">
        <v>240</v>
      </c>
      <c r="AA190" s="156" t="s">
        <v>241</v>
      </c>
      <c r="AB190" s="157" t="s">
        <v>242</v>
      </c>
      <c r="AC190" s="246"/>
      <c r="AD190" s="247"/>
      <c r="AE190" s="248" t="s">
        <v>269</v>
      </c>
      <c r="AF190" s="247"/>
      <c r="AG190" s="248" t="s">
        <v>270</v>
      </c>
      <c r="AH190" s="248"/>
      <c r="AI190" s="248" t="s">
        <v>271</v>
      </c>
      <c r="AJ190" s="247"/>
      <c r="AK190" s="249" t="s">
        <v>272</v>
      </c>
      <c r="AL190" s="247"/>
      <c r="AM190" s="248"/>
      <c r="AN190" s="247"/>
      <c r="AO190" s="249" t="s">
        <v>273</v>
      </c>
      <c r="AP190" s="247"/>
      <c r="AQ190" s="248"/>
      <c r="AR190" s="247"/>
      <c r="AS190" s="248"/>
      <c r="AT190" s="247"/>
      <c r="AU190" s="247"/>
    </row>
    <row r="191" spans="1:47" ht="14.45" customHeight="1" thickBot="1" x14ac:dyDescent="0.3">
      <c r="A191" s="128">
        <v>0</v>
      </c>
      <c r="B191" s="340" t="s">
        <v>0</v>
      </c>
      <c r="C191" s="343" t="s">
        <v>0</v>
      </c>
      <c r="D191" s="208" t="s">
        <v>239</v>
      </c>
      <c r="E191" s="221" t="s">
        <v>0</v>
      </c>
      <c r="F191" s="226" t="s">
        <v>0</v>
      </c>
      <c r="G191" s="129" t="s">
        <v>0</v>
      </c>
      <c r="H191" s="197" t="s">
        <v>0</v>
      </c>
      <c r="I191" s="226" t="s">
        <v>0</v>
      </c>
      <c r="J191" s="129" t="s">
        <v>0</v>
      </c>
      <c r="K191" s="330" t="s">
        <v>0</v>
      </c>
      <c r="L191" s="332" t="s">
        <v>0</v>
      </c>
      <c r="M191" s="334">
        <v>0</v>
      </c>
      <c r="N191" s="494">
        <f>IF(M191=" "," ",(M191+$L$7-M194))</f>
        <v>0</v>
      </c>
      <c r="O191" s="496" t="s">
        <v>0</v>
      </c>
      <c r="P191" s="498" t="s">
        <v>0</v>
      </c>
      <c r="Q191" s="143" t="s">
        <v>0</v>
      </c>
      <c r="R191" s="144" t="s">
        <v>0</v>
      </c>
      <c r="S191" s="321" t="s">
        <v>0</v>
      </c>
      <c r="T191" s="322"/>
      <c r="U191" s="158" t="s">
        <v>0</v>
      </c>
      <c r="V191" s="159" t="s">
        <v>0</v>
      </c>
      <c r="W191" s="160" t="s">
        <v>0</v>
      </c>
      <c r="X191" s="161" t="s">
        <v>0</v>
      </c>
      <c r="Y191" s="162" t="s">
        <v>0</v>
      </c>
      <c r="Z191" s="163" t="s">
        <v>0</v>
      </c>
      <c r="AA191" s="159" t="s">
        <v>0</v>
      </c>
      <c r="AB191" s="164" t="s">
        <v>0</v>
      </c>
      <c r="AC191" s="250" t="s">
        <v>239</v>
      </c>
      <c r="AD191" s="251" t="s">
        <v>274</v>
      </c>
      <c r="AE191" s="252" t="e">
        <f>E191+F191/60+G191/60/60</f>
        <v>#VALUE!</v>
      </c>
      <c r="AF191" s="251" t="s">
        <v>275</v>
      </c>
      <c r="AG191" s="252" t="e">
        <f>E194+F194/60+G194/60/60</f>
        <v>#VALUE!</v>
      </c>
      <c r="AH191" s="253" t="s">
        <v>276</v>
      </c>
      <c r="AI191" s="252" t="e">
        <f>AG191-AE191</f>
        <v>#VALUE!</v>
      </c>
      <c r="AJ191" s="251" t="s">
        <v>277</v>
      </c>
      <c r="AK191" s="252" t="e">
        <f>AI192*60*COS((AE191+AG191)/2*PI()/180)</f>
        <v>#VALUE!</v>
      </c>
      <c r="AL191" s="251" t="s">
        <v>278</v>
      </c>
      <c r="AM191" s="252" t="e">
        <f>AK191*6076.12</f>
        <v>#VALUE!</v>
      </c>
      <c r="AN191" s="251" t="s">
        <v>279</v>
      </c>
      <c r="AO191" s="252" t="e">
        <f>AE191*PI()/180</f>
        <v>#VALUE!</v>
      </c>
      <c r="AP191" s="251" t="s">
        <v>280</v>
      </c>
      <c r="AQ191" s="252" t="e">
        <f>AG191 *PI()/180</f>
        <v>#VALUE!</v>
      </c>
      <c r="AR191" s="251" t="s">
        <v>281</v>
      </c>
      <c r="AS191" s="252" t="e">
        <f>1*ATAN2(COS(AO191)*SIN(AQ191)-SIN(AO191)*COS(AQ191)*COS(AQ192-AO192),SIN(AQ192-AO192)*COS(AQ191))</f>
        <v>#VALUE!</v>
      </c>
      <c r="AT191" s="254" t="s">
        <v>282</v>
      </c>
      <c r="AU191" s="255" t="e">
        <f>SQRT(AK192*AK192+AK191*AK191)</f>
        <v>#VALUE!</v>
      </c>
    </row>
    <row r="192" spans="1:47" ht="14.45" customHeight="1" thickTop="1" thickBot="1" x14ac:dyDescent="0.3">
      <c r="A192" s="210" t="s">
        <v>0</v>
      </c>
      <c r="B192" s="341"/>
      <c r="C192" s="344"/>
      <c r="D192" s="208" t="s">
        <v>244</v>
      </c>
      <c r="E192" s="482" t="s">
        <v>264</v>
      </c>
      <c r="F192" s="483"/>
      <c r="G192" s="483"/>
      <c r="H192" s="483"/>
      <c r="I192" s="483"/>
      <c r="J192" s="484"/>
      <c r="K192" s="331"/>
      <c r="L192" s="333"/>
      <c r="M192" s="334"/>
      <c r="N192" s="495"/>
      <c r="O192" s="497"/>
      <c r="P192" s="499"/>
      <c r="Q192" s="323" t="s">
        <v>0</v>
      </c>
      <c r="R192" s="324"/>
      <c r="S192" s="324"/>
      <c r="T192" s="325"/>
      <c r="U192" s="308" t="s">
        <v>0</v>
      </c>
      <c r="V192" s="309"/>
      <c r="W192" s="309"/>
      <c r="X192" s="309"/>
      <c r="Y192" s="310"/>
      <c r="Z192" s="485"/>
      <c r="AA192" s="486"/>
      <c r="AB192" s="487"/>
      <c r="AC192" s="250" t="s">
        <v>193</v>
      </c>
      <c r="AD192" s="251" t="s">
        <v>283</v>
      </c>
      <c r="AE192" s="252" t="e">
        <f>H191+I191/60+J191/60/60</f>
        <v>#VALUE!</v>
      </c>
      <c r="AF192" s="251" t="s">
        <v>284</v>
      </c>
      <c r="AG192" s="252" t="e">
        <f>H194+I194/60+J194/60/60</f>
        <v>#VALUE!</v>
      </c>
      <c r="AH192" s="253" t="s">
        <v>285</v>
      </c>
      <c r="AI192" s="252" t="e">
        <f>AE192-AG192</f>
        <v>#VALUE!</v>
      </c>
      <c r="AJ192" s="251" t="s">
        <v>286</v>
      </c>
      <c r="AK192" s="252" t="e">
        <f>AI191*60</f>
        <v>#VALUE!</v>
      </c>
      <c r="AL192" s="251" t="s">
        <v>287</v>
      </c>
      <c r="AM192" s="252" t="e">
        <f>AK192*6076.12</f>
        <v>#VALUE!</v>
      </c>
      <c r="AN192" s="251" t="s">
        <v>288</v>
      </c>
      <c r="AO192" s="252" t="e">
        <f>AE192*PI()/180</f>
        <v>#VALUE!</v>
      </c>
      <c r="AP192" s="251" t="s">
        <v>289</v>
      </c>
      <c r="AQ192" s="252" t="e">
        <f>AG192*PI()/180</f>
        <v>#VALUE!</v>
      </c>
      <c r="AR192" s="251" t="s">
        <v>290</v>
      </c>
      <c r="AS192" s="256" t="e">
        <f>IF(360+AS191/(2*PI())*360&gt;360,AS191/(PI())*360,360+AS191/(2*PI())*360)</f>
        <v>#VALUE!</v>
      </c>
      <c r="AT192" s="257"/>
      <c r="AU192" s="257"/>
    </row>
    <row r="193" spans="1:47" ht="14.45" customHeight="1" thickBot="1" x14ac:dyDescent="0.3">
      <c r="A193" s="205">
        <v>35</v>
      </c>
      <c r="B193" s="341"/>
      <c r="C193" s="344"/>
      <c r="D193" s="208" t="s">
        <v>245</v>
      </c>
      <c r="E193" s="366" t="s">
        <v>263</v>
      </c>
      <c r="F193" s="367"/>
      <c r="G193" s="367"/>
      <c r="H193" s="367"/>
      <c r="I193" s="367"/>
      <c r="J193" s="368"/>
      <c r="K193" s="130" t="s">
        <v>17</v>
      </c>
      <c r="L193" s="260" t="s">
        <v>292</v>
      </c>
      <c r="M193" s="131" t="s">
        <v>252</v>
      </c>
      <c r="N193" s="132" t="s">
        <v>4</v>
      </c>
      <c r="O193" s="133" t="s">
        <v>19</v>
      </c>
      <c r="P193" s="134" t="s">
        <v>189</v>
      </c>
      <c r="Q193" s="326"/>
      <c r="R193" s="324"/>
      <c r="S193" s="324"/>
      <c r="T193" s="325"/>
      <c r="U193" s="311"/>
      <c r="V193" s="312"/>
      <c r="W193" s="312"/>
      <c r="X193" s="312"/>
      <c r="Y193" s="313"/>
      <c r="Z193" s="488"/>
      <c r="AA193" s="489"/>
      <c r="AB193" s="490"/>
      <c r="AC193" s="258"/>
      <c r="AD193" s="257"/>
      <c r="AE193" s="257"/>
      <c r="AF193" s="257"/>
      <c r="AG193" s="257"/>
      <c r="AH193" s="257"/>
      <c r="AI193" s="257"/>
      <c r="AJ193" s="257"/>
      <c r="AK193" s="257"/>
      <c r="AL193" s="257"/>
      <c r="AM193" s="257"/>
      <c r="AN193" s="257"/>
      <c r="AO193" s="257"/>
      <c r="AP193" s="257"/>
      <c r="AQ193" s="257"/>
      <c r="AR193" s="251" t="s">
        <v>291</v>
      </c>
      <c r="AS193" s="256" t="e">
        <f>61.582*ACOS(SIN(AE191)*SIN(AG191)+COS(AE191)*COS(AG191)*(AE192-AG192))*6076.12</f>
        <v>#VALUE!</v>
      </c>
      <c r="AT193" s="257"/>
      <c r="AU193" s="257"/>
    </row>
    <row r="194" spans="1:47" ht="35.1" customHeight="1" thickTop="1" thickBot="1" x14ac:dyDescent="0.3">
      <c r="A194" s="206" t="str">
        <f>IF(Z191=1,"VERIFIED",IF(AA191=1,"CHECKED",IF(V191=1,"RECHECK",IF(X191=1,"VERIFY",IF(Y191=1,"NEED APP","NOT SCHED")))))</f>
        <v>NOT SCHED</v>
      </c>
      <c r="B194" s="342"/>
      <c r="C194" s="345"/>
      <c r="D194" s="209" t="s">
        <v>193</v>
      </c>
      <c r="E194" s="223" t="s">
        <v>0</v>
      </c>
      <c r="F194" s="228" t="s">
        <v>0</v>
      </c>
      <c r="G194" s="218" t="s">
        <v>0</v>
      </c>
      <c r="H194" s="217" t="s">
        <v>0</v>
      </c>
      <c r="I194" s="228" t="s">
        <v>0</v>
      </c>
      <c r="J194" s="218" t="s">
        <v>0</v>
      </c>
      <c r="K194" s="135" t="str">
        <f>$N$7</f>
        <v xml:space="preserve"> </v>
      </c>
      <c r="L194" s="259" t="str">
        <f>IF(E194=" ","Not in use ",AU191*6076.12)</f>
        <v xml:space="preserve">Not in use </v>
      </c>
      <c r="M194" s="262">
        <v>0</v>
      </c>
      <c r="N194" s="165" t="str">
        <f>IF(W191=1,"Need Photo","Has Photo")</f>
        <v>Has Photo</v>
      </c>
      <c r="O194" s="207" t="s">
        <v>262</v>
      </c>
      <c r="P194" s="261" t="str">
        <f>IF(E194=" ","Not in use",(IF(L194&gt;O191,"OFF STA","ON STA")))</f>
        <v>Not in use</v>
      </c>
      <c r="Q194" s="327"/>
      <c r="R194" s="328"/>
      <c r="S194" s="328"/>
      <c r="T194" s="329"/>
      <c r="U194" s="314"/>
      <c r="V194" s="315"/>
      <c r="W194" s="315"/>
      <c r="X194" s="315"/>
      <c r="Y194" s="316"/>
      <c r="Z194" s="491"/>
      <c r="AA194" s="492"/>
      <c r="AB194" s="493"/>
    </row>
    <row r="195" spans="1:47" ht="56.25" customHeight="1" thickTop="1" thickBot="1" x14ac:dyDescent="0.3">
      <c r="A195" s="241" t="s">
        <v>266</v>
      </c>
      <c r="B195" s="179"/>
      <c r="C195" s="180"/>
      <c r="D195" s="181"/>
      <c r="E195" s="224"/>
      <c r="F195" s="224"/>
      <c r="G195" s="183"/>
      <c r="H195" s="182"/>
      <c r="I195" s="224"/>
      <c r="J195" s="183"/>
      <c r="K195" s="184"/>
      <c r="L195" s="185"/>
      <c r="M195" s="186"/>
      <c r="N195" s="187"/>
      <c r="O195" s="188"/>
      <c r="P195" s="185"/>
      <c r="Q195" s="189"/>
      <c r="R195" s="189"/>
      <c r="S195" s="189"/>
      <c r="T195" s="190"/>
      <c r="U195" s="242"/>
      <c r="V195" s="243"/>
      <c r="W195" s="243"/>
      <c r="X195" s="243"/>
      <c r="Y195" s="244"/>
      <c r="Z195" s="283"/>
      <c r="AA195" s="284"/>
      <c r="AB195" s="285"/>
    </row>
    <row r="196" spans="1:47" ht="22.5" thickTop="1" thickBot="1" x14ac:dyDescent="0.35">
      <c r="J196" s="239" t="s">
        <v>237</v>
      </c>
      <c r="K196" s="245">
        <f>SUM(U7:U1194)</f>
        <v>34</v>
      </c>
      <c r="L196" s="235" t="s">
        <v>240</v>
      </c>
      <c r="M196" s="245">
        <f>SUM(X7:X195)</f>
        <v>5</v>
      </c>
      <c r="N196" s="236" t="s">
        <v>241</v>
      </c>
      <c r="O196" s="245">
        <f>SUM(V7:V195)</f>
        <v>1</v>
      </c>
      <c r="P196" s="237" t="s">
        <v>242</v>
      </c>
      <c r="Q196" s="245">
        <f>SUM(W7:W195)</f>
        <v>16</v>
      </c>
      <c r="R196" s="238" t="s">
        <v>243</v>
      </c>
      <c r="S196" s="245">
        <f>SUM(Y7:Y195)</f>
        <v>0</v>
      </c>
      <c r="Z196" s="234">
        <f>SUM(Z7:Z195)</f>
        <v>0</v>
      </c>
      <c r="AA196" s="234">
        <f>SUM(AA7:AA195)</f>
        <v>0</v>
      </c>
      <c r="AB196" s="234">
        <f>SUM(AB7:AB195)</f>
        <v>0</v>
      </c>
    </row>
    <row r="197" spans="1:47" ht="21.75" thickTop="1" x14ac:dyDescent="0.3"/>
  </sheetData>
  <sheetProtection insertRows="0"/>
  <mergeCells count="507">
    <mergeCell ref="Q15:T17"/>
    <mergeCell ref="U15:Y17"/>
    <mergeCell ref="Z15:AB17"/>
    <mergeCell ref="E16:J16"/>
    <mergeCell ref="P88:T88"/>
    <mergeCell ref="U10:Y12"/>
    <mergeCell ref="Z10:AB12"/>
    <mergeCell ref="E11:J11"/>
    <mergeCell ref="B19:B22"/>
    <mergeCell ref="C19:C22"/>
    <mergeCell ref="K19:K20"/>
    <mergeCell ref="L19:L20"/>
    <mergeCell ref="M19:M20"/>
    <mergeCell ref="N19:N20"/>
    <mergeCell ref="O19:O20"/>
    <mergeCell ref="P19:P20"/>
    <mergeCell ref="S19:T19"/>
    <mergeCell ref="Q20:T22"/>
    <mergeCell ref="U20:Y22"/>
    <mergeCell ref="Z20:AB22"/>
    <mergeCell ref="B14:B17"/>
    <mergeCell ref="C14:C17"/>
    <mergeCell ref="K14:K15"/>
    <mergeCell ref="L14:L15"/>
    <mergeCell ref="M14:M15"/>
    <mergeCell ref="N14:N15"/>
    <mergeCell ref="O14:O15"/>
    <mergeCell ref="P14:P15"/>
    <mergeCell ref="S14:T14"/>
    <mergeCell ref="B9:B12"/>
    <mergeCell ref="C9:C12"/>
    <mergeCell ref="K9:K10"/>
    <mergeCell ref="L9:L10"/>
    <mergeCell ref="M9:M10"/>
    <mergeCell ref="N9:N10"/>
    <mergeCell ref="O9:O10"/>
    <mergeCell ref="P9:P10"/>
    <mergeCell ref="S9:T9"/>
    <mergeCell ref="Q10:T12"/>
    <mergeCell ref="P169:T169"/>
    <mergeCell ref="E80:J80"/>
    <mergeCell ref="E85:J85"/>
    <mergeCell ref="E92:J92"/>
    <mergeCell ref="E97:J97"/>
    <mergeCell ref="E102:J102"/>
    <mergeCell ref="E107:J107"/>
    <mergeCell ref="E112:J112"/>
    <mergeCell ref="E119:J119"/>
    <mergeCell ref="E124:J124"/>
    <mergeCell ref="E129:J129"/>
    <mergeCell ref="P181:P182"/>
    <mergeCell ref="S181:T181"/>
    <mergeCell ref="Q182:T184"/>
    <mergeCell ref="S171:T171"/>
    <mergeCell ref="Q172:T174"/>
    <mergeCell ref="P142:T142"/>
    <mergeCell ref="S159:T159"/>
    <mergeCell ref="Q160:T162"/>
    <mergeCell ref="P127:P128"/>
    <mergeCell ref="S127:T127"/>
    <mergeCell ref="Q128:T130"/>
    <mergeCell ref="O95:O96"/>
    <mergeCell ref="U192:Y194"/>
    <mergeCell ref="Z192:AB194"/>
    <mergeCell ref="E193:J193"/>
    <mergeCell ref="B191:B194"/>
    <mergeCell ref="C191:C194"/>
    <mergeCell ref="K191:K192"/>
    <mergeCell ref="L191:L192"/>
    <mergeCell ref="M191:M192"/>
    <mergeCell ref="N191:N192"/>
    <mergeCell ref="O191:O192"/>
    <mergeCell ref="P191:P192"/>
    <mergeCell ref="S191:T191"/>
    <mergeCell ref="E192:J192"/>
    <mergeCell ref="Q192:T194"/>
    <mergeCell ref="U182:Y184"/>
    <mergeCell ref="Z182:AB184"/>
    <mergeCell ref="B186:B189"/>
    <mergeCell ref="C186:C189"/>
    <mergeCell ref="K186:K187"/>
    <mergeCell ref="L186:L187"/>
    <mergeCell ref="M186:M187"/>
    <mergeCell ref="N186:N187"/>
    <mergeCell ref="O186:O187"/>
    <mergeCell ref="P186:P187"/>
    <mergeCell ref="S186:T186"/>
    <mergeCell ref="Q187:T189"/>
    <mergeCell ref="U187:Y189"/>
    <mergeCell ref="Z187:AB189"/>
    <mergeCell ref="E188:J188"/>
    <mergeCell ref="B181:B184"/>
    <mergeCell ref="C181:C184"/>
    <mergeCell ref="K181:K182"/>
    <mergeCell ref="L181:L182"/>
    <mergeCell ref="M181:M182"/>
    <mergeCell ref="N181:N182"/>
    <mergeCell ref="O181:O182"/>
    <mergeCell ref="U172:Y174"/>
    <mergeCell ref="Z172:AB174"/>
    <mergeCell ref="E173:J173"/>
    <mergeCell ref="B176:B179"/>
    <mergeCell ref="C176:C179"/>
    <mergeCell ref="K176:K177"/>
    <mergeCell ref="L176:L177"/>
    <mergeCell ref="M176:M177"/>
    <mergeCell ref="N176:N177"/>
    <mergeCell ref="O176:O177"/>
    <mergeCell ref="P176:P177"/>
    <mergeCell ref="S176:T176"/>
    <mergeCell ref="Q177:T179"/>
    <mergeCell ref="U177:Y179"/>
    <mergeCell ref="Z177:AB179"/>
    <mergeCell ref="E178:J178"/>
    <mergeCell ref="B171:B174"/>
    <mergeCell ref="C171:C174"/>
    <mergeCell ref="K171:K172"/>
    <mergeCell ref="L171:L172"/>
    <mergeCell ref="M171:M172"/>
    <mergeCell ref="N171:N172"/>
    <mergeCell ref="O171:O172"/>
    <mergeCell ref="P171:P172"/>
    <mergeCell ref="U160:Y162"/>
    <mergeCell ref="Z160:AB162"/>
    <mergeCell ref="E161:J161"/>
    <mergeCell ref="B164:B167"/>
    <mergeCell ref="C164:C167"/>
    <mergeCell ref="K164:K165"/>
    <mergeCell ref="L164:L165"/>
    <mergeCell ref="M164:M165"/>
    <mergeCell ref="N164:N165"/>
    <mergeCell ref="O164:O165"/>
    <mergeCell ref="P164:P165"/>
    <mergeCell ref="S164:T164"/>
    <mergeCell ref="Q165:T167"/>
    <mergeCell ref="U165:Y167"/>
    <mergeCell ref="Z165:AB167"/>
    <mergeCell ref="E166:J166"/>
    <mergeCell ref="B159:B162"/>
    <mergeCell ref="C159:C162"/>
    <mergeCell ref="K159:K160"/>
    <mergeCell ref="L159:L160"/>
    <mergeCell ref="M159:M160"/>
    <mergeCell ref="N159:N160"/>
    <mergeCell ref="O159:O160"/>
    <mergeCell ref="P159:P160"/>
    <mergeCell ref="U155:Y157"/>
    <mergeCell ref="Z155:AB157"/>
    <mergeCell ref="E151:J151"/>
    <mergeCell ref="E146:J146"/>
    <mergeCell ref="E134:J134"/>
    <mergeCell ref="E139:J139"/>
    <mergeCell ref="U145:Y147"/>
    <mergeCell ref="Z145:AB147"/>
    <mergeCell ref="U150:Y152"/>
    <mergeCell ref="Z150:AB152"/>
    <mergeCell ref="U133:Y135"/>
    <mergeCell ref="Z133:AB135"/>
    <mergeCell ref="U138:Y140"/>
    <mergeCell ref="Z138:AB140"/>
    <mergeCell ref="B154:B157"/>
    <mergeCell ref="C154:C157"/>
    <mergeCell ref="K154:K155"/>
    <mergeCell ref="L154:L155"/>
    <mergeCell ref="M154:M155"/>
    <mergeCell ref="N154:N155"/>
    <mergeCell ref="O154:O155"/>
    <mergeCell ref="P154:P155"/>
    <mergeCell ref="S154:T154"/>
    <mergeCell ref="Q155:T157"/>
    <mergeCell ref="B149:B152"/>
    <mergeCell ref="C149:C152"/>
    <mergeCell ref="K149:K150"/>
    <mergeCell ref="L149:L150"/>
    <mergeCell ref="M149:M150"/>
    <mergeCell ref="N149:N150"/>
    <mergeCell ref="O149:O150"/>
    <mergeCell ref="P149:P150"/>
    <mergeCell ref="S149:T149"/>
    <mergeCell ref="Q150:T152"/>
    <mergeCell ref="B144:B147"/>
    <mergeCell ref="C144:C147"/>
    <mergeCell ref="K144:K145"/>
    <mergeCell ref="L144:L145"/>
    <mergeCell ref="M144:M145"/>
    <mergeCell ref="N144:N145"/>
    <mergeCell ref="O144:O145"/>
    <mergeCell ref="P144:P145"/>
    <mergeCell ref="S144:T144"/>
    <mergeCell ref="Q145:T147"/>
    <mergeCell ref="B137:B140"/>
    <mergeCell ref="C137:C140"/>
    <mergeCell ref="K137:K138"/>
    <mergeCell ref="L137:L138"/>
    <mergeCell ref="M137:M138"/>
    <mergeCell ref="N137:N138"/>
    <mergeCell ref="O137:O138"/>
    <mergeCell ref="P137:P138"/>
    <mergeCell ref="S137:T137"/>
    <mergeCell ref="Q138:T140"/>
    <mergeCell ref="K68:K69"/>
    <mergeCell ref="L68:L69"/>
    <mergeCell ref="M68:M69"/>
    <mergeCell ref="N68:N69"/>
    <mergeCell ref="O68:O69"/>
    <mergeCell ref="P68:P69"/>
    <mergeCell ref="S68:T68"/>
    <mergeCell ref="Q69:T71"/>
    <mergeCell ref="B132:B135"/>
    <mergeCell ref="C132:C135"/>
    <mergeCell ref="K132:K133"/>
    <mergeCell ref="L132:L133"/>
    <mergeCell ref="M132:M133"/>
    <mergeCell ref="N132:N133"/>
    <mergeCell ref="O132:O133"/>
    <mergeCell ref="P132:P133"/>
    <mergeCell ref="S132:T132"/>
    <mergeCell ref="Q133:T135"/>
    <mergeCell ref="B95:B98"/>
    <mergeCell ref="C95:C98"/>
    <mergeCell ref="K95:K96"/>
    <mergeCell ref="L95:L96"/>
    <mergeCell ref="M95:M96"/>
    <mergeCell ref="N95:N96"/>
    <mergeCell ref="Z1:Z2"/>
    <mergeCell ref="AA1:AA2"/>
    <mergeCell ref="AB1:AB2"/>
    <mergeCell ref="J3:J4"/>
    <mergeCell ref="K3:K4"/>
    <mergeCell ref="L3:L4"/>
    <mergeCell ref="M3:M4"/>
    <mergeCell ref="N3:N4"/>
    <mergeCell ref="O3:O4"/>
    <mergeCell ref="J1:J2"/>
    <mergeCell ref="K1:K2"/>
    <mergeCell ref="L1:L2"/>
    <mergeCell ref="M1:M2"/>
    <mergeCell ref="N1:N2"/>
    <mergeCell ref="U1:Y1"/>
    <mergeCell ref="O1:O2"/>
    <mergeCell ref="P1:T1"/>
    <mergeCell ref="P4:T4"/>
    <mergeCell ref="P2:T3"/>
    <mergeCell ref="Z4:AB4"/>
    <mergeCell ref="Z3:AB3"/>
    <mergeCell ref="U3:Y3"/>
    <mergeCell ref="U4:Y4"/>
    <mergeCell ref="U2:Y2"/>
    <mergeCell ref="L24:L25"/>
    <mergeCell ref="M24:M25"/>
    <mergeCell ref="O29:O30"/>
    <mergeCell ref="B29:B32"/>
    <mergeCell ref="C29:C32"/>
    <mergeCell ref="N29:N30"/>
    <mergeCell ref="K24:K25"/>
    <mergeCell ref="O24:O25"/>
    <mergeCell ref="N24:N25"/>
    <mergeCell ref="E26:J26"/>
    <mergeCell ref="U25:Y27"/>
    <mergeCell ref="U30:Y32"/>
    <mergeCell ref="W5:W6"/>
    <mergeCell ref="Z30:AB32"/>
    <mergeCell ref="Z37:AB39"/>
    <mergeCell ref="Z25:AB27"/>
    <mergeCell ref="K29:K30"/>
    <mergeCell ref="P24:P25"/>
    <mergeCell ref="E31:J31"/>
    <mergeCell ref="E38:J38"/>
    <mergeCell ref="L29:L30"/>
    <mergeCell ref="M29:M30"/>
    <mergeCell ref="Z5:Z6"/>
    <mergeCell ref="AA5:AA6"/>
    <mergeCell ref="AB5:AB6"/>
    <mergeCell ref="X5:X6"/>
    <mergeCell ref="Y5:Y6"/>
    <mergeCell ref="U5:U6"/>
    <mergeCell ref="V5:V6"/>
    <mergeCell ref="A5:G5"/>
    <mergeCell ref="N5:P5"/>
    <mergeCell ref="J5:K5"/>
    <mergeCell ref="P6:T6"/>
    <mergeCell ref="C24:C27"/>
    <mergeCell ref="Z52:AB54"/>
    <mergeCell ref="U57:Y59"/>
    <mergeCell ref="Z57:AB59"/>
    <mergeCell ref="U64:Y66"/>
    <mergeCell ref="Z64:AB66"/>
    <mergeCell ref="U69:Y71"/>
    <mergeCell ref="S29:T29"/>
    <mergeCell ref="P29:P30"/>
    <mergeCell ref="Q37:T39"/>
    <mergeCell ref="Q30:T32"/>
    <mergeCell ref="Z42:AB44"/>
    <mergeCell ref="U37:Y39"/>
    <mergeCell ref="U42:Y44"/>
    <mergeCell ref="Z47:AB49"/>
    <mergeCell ref="Z69:AB71"/>
    <mergeCell ref="Q42:T44"/>
    <mergeCell ref="P36:P37"/>
    <mergeCell ref="S36:T36"/>
    <mergeCell ref="A3:D4"/>
    <mergeCell ref="A1:A2"/>
    <mergeCell ref="B1:B2"/>
    <mergeCell ref="E1:H4"/>
    <mergeCell ref="K6:O6"/>
    <mergeCell ref="I3:I4"/>
    <mergeCell ref="I1:I2"/>
    <mergeCell ref="K41:K42"/>
    <mergeCell ref="P7:T7"/>
    <mergeCell ref="B36:B39"/>
    <mergeCell ref="C36:C39"/>
    <mergeCell ref="K36:K37"/>
    <mergeCell ref="L36:L37"/>
    <mergeCell ref="M36:M37"/>
    <mergeCell ref="N36:N37"/>
    <mergeCell ref="O36:O37"/>
    <mergeCell ref="Q25:T27"/>
    <mergeCell ref="S24:T24"/>
    <mergeCell ref="P41:P42"/>
    <mergeCell ref="O41:O42"/>
    <mergeCell ref="N41:N42"/>
    <mergeCell ref="M41:M42"/>
    <mergeCell ref="L41:L42"/>
    <mergeCell ref="S41:T41"/>
    <mergeCell ref="E43:J43"/>
    <mergeCell ref="B41:B44"/>
    <mergeCell ref="C41:C44"/>
    <mergeCell ref="B24:B27"/>
    <mergeCell ref="B46:B49"/>
    <mergeCell ref="C46:C49"/>
    <mergeCell ref="Q47:T49"/>
    <mergeCell ref="B51:B54"/>
    <mergeCell ref="C51:C54"/>
    <mergeCell ref="K51:K52"/>
    <mergeCell ref="L51:L52"/>
    <mergeCell ref="M51:M52"/>
    <mergeCell ref="N51:N52"/>
    <mergeCell ref="O51:O52"/>
    <mergeCell ref="P51:P52"/>
    <mergeCell ref="S51:T51"/>
    <mergeCell ref="Q52:T54"/>
    <mergeCell ref="L46:L47"/>
    <mergeCell ref="M46:M47"/>
    <mergeCell ref="N46:N47"/>
    <mergeCell ref="O46:O47"/>
    <mergeCell ref="P46:P47"/>
    <mergeCell ref="S46:T46"/>
    <mergeCell ref="P34:T34"/>
    <mergeCell ref="E48:J48"/>
    <mergeCell ref="E53:J53"/>
    <mergeCell ref="K46:K47"/>
    <mergeCell ref="B56:B59"/>
    <mergeCell ref="C56:C59"/>
    <mergeCell ref="K56:K57"/>
    <mergeCell ref="L56:L57"/>
    <mergeCell ref="M56:M57"/>
    <mergeCell ref="N56:N57"/>
    <mergeCell ref="O56:O57"/>
    <mergeCell ref="U74:Y76"/>
    <mergeCell ref="Z74:AB76"/>
    <mergeCell ref="B73:B76"/>
    <mergeCell ref="C73:C76"/>
    <mergeCell ref="K73:K74"/>
    <mergeCell ref="L73:L74"/>
    <mergeCell ref="M73:M74"/>
    <mergeCell ref="N73:N74"/>
    <mergeCell ref="O73:O74"/>
    <mergeCell ref="P73:P74"/>
    <mergeCell ref="S73:T73"/>
    <mergeCell ref="Q74:T76"/>
    <mergeCell ref="P56:P57"/>
    <mergeCell ref="S56:T56"/>
    <mergeCell ref="Q57:T59"/>
    <mergeCell ref="B63:B66"/>
    <mergeCell ref="C63:C66"/>
    <mergeCell ref="E58:J58"/>
    <mergeCell ref="E65:J65"/>
    <mergeCell ref="E70:J70"/>
    <mergeCell ref="E75:J75"/>
    <mergeCell ref="B68:B71"/>
    <mergeCell ref="C68:C71"/>
    <mergeCell ref="Z84:AB86"/>
    <mergeCell ref="P61:T61"/>
    <mergeCell ref="B78:B81"/>
    <mergeCell ref="C78:C81"/>
    <mergeCell ref="K78:K79"/>
    <mergeCell ref="L78:L79"/>
    <mergeCell ref="M78:M79"/>
    <mergeCell ref="N78:N79"/>
    <mergeCell ref="O78:O79"/>
    <mergeCell ref="P78:P79"/>
    <mergeCell ref="S78:T78"/>
    <mergeCell ref="Q79:T81"/>
    <mergeCell ref="B83:B86"/>
    <mergeCell ref="C83:C86"/>
    <mergeCell ref="K83:K84"/>
    <mergeCell ref="L83:L84"/>
    <mergeCell ref="M83:M84"/>
    <mergeCell ref="N83:N84"/>
    <mergeCell ref="O83:O84"/>
    <mergeCell ref="P83:P84"/>
    <mergeCell ref="S83:T83"/>
    <mergeCell ref="Q84:T86"/>
    <mergeCell ref="B100:B103"/>
    <mergeCell ref="C100:C103"/>
    <mergeCell ref="K100:K101"/>
    <mergeCell ref="L100:L101"/>
    <mergeCell ref="M100:M101"/>
    <mergeCell ref="N100:N101"/>
    <mergeCell ref="O100:O101"/>
    <mergeCell ref="P100:P101"/>
    <mergeCell ref="S100:T100"/>
    <mergeCell ref="Q101:T103"/>
    <mergeCell ref="B105:B108"/>
    <mergeCell ref="C105:C108"/>
    <mergeCell ref="K105:K106"/>
    <mergeCell ref="L105:L106"/>
    <mergeCell ref="M105:M106"/>
    <mergeCell ref="N105:N106"/>
    <mergeCell ref="O105:O106"/>
    <mergeCell ref="P105:P106"/>
    <mergeCell ref="S105:T105"/>
    <mergeCell ref="Q106:T108"/>
    <mergeCell ref="L117:L118"/>
    <mergeCell ref="M117:M118"/>
    <mergeCell ref="N117:N118"/>
    <mergeCell ref="O117:O118"/>
    <mergeCell ref="P117:P118"/>
    <mergeCell ref="S117:T117"/>
    <mergeCell ref="Q118:T120"/>
    <mergeCell ref="B110:B113"/>
    <mergeCell ref="C110:C113"/>
    <mergeCell ref="K110:K111"/>
    <mergeCell ref="L110:L111"/>
    <mergeCell ref="M110:M111"/>
    <mergeCell ref="N110:N111"/>
    <mergeCell ref="O110:O111"/>
    <mergeCell ref="P110:P111"/>
    <mergeCell ref="S110:T110"/>
    <mergeCell ref="Q111:T113"/>
    <mergeCell ref="U79:Y81"/>
    <mergeCell ref="Z79:AB81"/>
    <mergeCell ref="U128:Y130"/>
    <mergeCell ref="Z128:AB130"/>
    <mergeCell ref="B122:B125"/>
    <mergeCell ref="C122:C125"/>
    <mergeCell ref="K122:K123"/>
    <mergeCell ref="L122:L123"/>
    <mergeCell ref="M122:M123"/>
    <mergeCell ref="N122:N123"/>
    <mergeCell ref="O122:O123"/>
    <mergeCell ref="P122:P123"/>
    <mergeCell ref="S122:T122"/>
    <mergeCell ref="Q123:T125"/>
    <mergeCell ref="B127:B130"/>
    <mergeCell ref="C127:C130"/>
    <mergeCell ref="K127:K128"/>
    <mergeCell ref="L127:L128"/>
    <mergeCell ref="M127:M128"/>
    <mergeCell ref="N127:N128"/>
    <mergeCell ref="O127:O128"/>
    <mergeCell ref="B117:B120"/>
    <mergeCell ref="C117:C120"/>
    <mergeCell ref="K117:K118"/>
    <mergeCell ref="S90:T90"/>
    <mergeCell ref="Q91:T93"/>
    <mergeCell ref="Z123:AB125"/>
    <mergeCell ref="U111:Y113"/>
    <mergeCell ref="Z111:AB113"/>
    <mergeCell ref="U118:Y120"/>
    <mergeCell ref="Z118:AB120"/>
    <mergeCell ref="U101:Y103"/>
    <mergeCell ref="Z101:AB103"/>
    <mergeCell ref="P115:T115"/>
    <mergeCell ref="U106:Y108"/>
    <mergeCell ref="Z106:AB108"/>
    <mergeCell ref="U123:Y125"/>
    <mergeCell ref="Z91:AB93"/>
    <mergeCell ref="U96:Y98"/>
    <mergeCell ref="Z96:AB98"/>
    <mergeCell ref="P95:P96"/>
    <mergeCell ref="S95:T95"/>
    <mergeCell ref="Q96:T98"/>
    <mergeCell ref="A6:D6"/>
    <mergeCell ref="E6:J6"/>
    <mergeCell ref="U91:Y93"/>
    <mergeCell ref="U84:Y86"/>
    <mergeCell ref="U47:Y49"/>
    <mergeCell ref="O63:O64"/>
    <mergeCell ref="P63:P64"/>
    <mergeCell ref="S63:T63"/>
    <mergeCell ref="Q64:T66"/>
    <mergeCell ref="K63:K64"/>
    <mergeCell ref="L63:L64"/>
    <mergeCell ref="M63:M64"/>
    <mergeCell ref="N63:N64"/>
    <mergeCell ref="U52:Y54"/>
    <mergeCell ref="A33:K33"/>
    <mergeCell ref="L33:T33"/>
    <mergeCell ref="B90:B93"/>
    <mergeCell ref="C90:C93"/>
    <mergeCell ref="K90:K91"/>
    <mergeCell ref="L90:L91"/>
    <mergeCell ref="M90:M91"/>
    <mergeCell ref="N90:N91"/>
    <mergeCell ref="O90:O91"/>
    <mergeCell ref="P90:P91"/>
  </mergeCells>
  <pageMargins left="0.25" right="0.25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9"/>
  <sheetViews>
    <sheetView topLeftCell="A25" workbookViewId="0">
      <selection activeCell="Q35" sqref="Q35:Q37"/>
    </sheetView>
  </sheetViews>
  <sheetFormatPr defaultColWidth="8.85546875" defaultRowHeight="18.75" x14ac:dyDescent="0.25"/>
  <cols>
    <col min="1" max="1" width="8.85546875" style="2"/>
    <col min="2" max="2" width="8.85546875" style="28"/>
    <col min="3" max="3" width="8.85546875" style="2"/>
    <col min="4" max="4" width="11.7109375" style="3" customWidth="1"/>
    <col min="5" max="5" width="22.28515625" style="10" customWidth="1"/>
    <col min="6" max="6" width="14.140625" style="4" customWidth="1"/>
    <col min="7" max="7" width="13.85546875" style="4" customWidth="1"/>
    <col min="8" max="8" width="8.85546875" style="2"/>
    <col min="9" max="9" width="4.5703125" style="2" customWidth="1"/>
    <col min="10" max="10" width="6" style="2" customWidth="1"/>
    <col min="11" max="11" width="7.28515625" style="2" customWidth="1"/>
    <col min="12" max="12" width="6.5703125" style="2" customWidth="1"/>
    <col min="13" max="15" width="8.85546875" style="2"/>
    <col min="16" max="16" width="8.85546875" style="18"/>
    <col min="17" max="17" width="12" style="38" customWidth="1"/>
    <col min="18" max="16384" width="8.85546875" style="2"/>
  </cols>
  <sheetData>
    <row r="2" spans="1:17" ht="45" x14ac:dyDescent="0.25">
      <c r="A2" s="23" t="s">
        <v>21</v>
      </c>
      <c r="B2" s="26" t="s">
        <v>85</v>
      </c>
      <c r="C2" s="30" t="s">
        <v>100</v>
      </c>
      <c r="D2" s="31" t="s">
        <v>101</v>
      </c>
      <c r="E2" s="15" t="s">
        <v>102</v>
      </c>
      <c r="F2" s="16" t="s">
        <v>103</v>
      </c>
      <c r="G2" s="16" t="s">
        <v>104</v>
      </c>
      <c r="H2" s="24" t="s">
        <v>83</v>
      </c>
      <c r="I2" s="24" t="s">
        <v>29</v>
      </c>
      <c r="J2" s="24" t="s">
        <v>30</v>
      </c>
      <c r="K2" s="24" t="s">
        <v>31</v>
      </c>
      <c r="L2" s="24" t="s">
        <v>32</v>
      </c>
      <c r="M2" s="23" t="s">
        <v>84</v>
      </c>
      <c r="N2" s="23" t="s">
        <v>34</v>
      </c>
      <c r="O2" s="24"/>
      <c r="P2" s="22">
        <v>1</v>
      </c>
      <c r="Q2" s="37" t="s">
        <v>186</v>
      </c>
    </row>
    <row r="3" spans="1:17" ht="28.9" customHeight="1" x14ac:dyDescent="0.25">
      <c r="A3" s="23" t="s">
        <v>21</v>
      </c>
      <c r="B3" s="26" t="s">
        <v>77</v>
      </c>
      <c r="C3" s="30" t="s">
        <v>96</v>
      </c>
      <c r="D3" s="31" t="s">
        <v>97</v>
      </c>
      <c r="E3" s="15" t="s">
        <v>98</v>
      </c>
      <c r="F3" s="16" t="s">
        <v>99</v>
      </c>
      <c r="G3" s="16" t="s">
        <v>82</v>
      </c>
      <c r="H3" s="24" t="s">
        <v>83</v>
      </c>
      <c r="I3" s="24" t="s">
        <v>29</v>
      </c>
      <c r="J3" s="24" t="s">
        <v>30</v>
      </c>
      <c r="K3" s="24" t="s">
        <v>31</v>
      </c>
      <c r="L3" s="24" t="s">
        <v>32</v>
      </c>
      <c r="M3" s="23" t="s">
        <v>84</v>
      </c>
      <c r="N3" s="23" t="s">
        <v>34</v>
      </c>
      <c r="O3" s="24"/>
      <c r="P3" s="22">
        <v>2</v>
      </c>
      <c r="Q3" s="37" t="s">
        <v>186</v>
      </c>
    </row>
    <row r="4" spans="1:17" ht="45" x14ac:dyDescent="0.25">
      <c r="A4" s="23" t="s">
        <v>21</v>
      </c>
      <c r="B4" s="26" t="s">
        <v>77</v>
      </c>
      <c r="C4" s="30" t="s">
        <v>91</v>
      </c>
      <c r="D4" s="31" t="s">
        <v>92</v>
      </c>
      <c r="E4" s="15" t="s">
        <v>93</v>
      </c>
      <c r="F4" s="16" t="s">
        <v>94</v>
      </c>
      <c r="G4" s="16" t="s">
        <v>95</v>
      </c>
      <c r="H4" s="24" t="s">
        <v>83</v>
      </c>
      <c r="I4" s="24" t="s">
        <v>29</v>
      </c>
      <c r="J4" s="24" t="s">
        <v>30</v>
      </c>
      <c r="K4" s="24" t="s">
        <v>31</v>
      </c>
      <c r="L4" s="24" t="s">
        <v>32</v>
      </c>
      <c r="M4" s="23" t="s">
        <v>84</v>
      </c>
      <c r="N4" s="23" t="s">
        <v>34</v>
      </c>
      <c r="O4" s="24"/>
      <c r="P4" s="22">
        <v>3</v>
      </c>
      <c r="Q4" s="37" t="s">
        <v>186</v>
      </c>
    </row>
    <row r="5" spans="1:17" ht="45" x14ac:dyDescent="0.25">
      <c r="A5" s="23" t="s">
        <v>21</v>
      </c>
      <c r="B5" s="26" t="s">
        <v>85</v>
      </c>
      <c r="C5" s="30" t="s">
        <v>86</v>
      </c>
      <c r="D5" s="31" t="s">
        <v>87</v>
      </c>
      <c r="E5" s="15" t="s">
        <v>88</v>
      </c>
      <c r="F5" s="16" t="s">
        <v>89</v>
      </c>
      <c r="G5" s="16" t="s">
        <v>90</v>
      </c>
      <c r="H5" s="24" t="s">
        <v>83</v>
      </c>
      <c r="I5" s="24" t="s">
        <v>29</v>
      </c>
      <c r="J5" s="24" t="s">
        <v>30</v>
      </c>
      <c r="K5" s="24" t="s">
        <v>31</v>
      </c>
      <c r="L5" s="24" t="s">
        <v>32</v>
      </c>
      <c r="M5" s="23" t="s">
        <v>84</v>
      </c>
      <c r="N5" s="23" t="s">
        <v>34</v>
      </c>
      <c r="O5" s="24"/>
      <c r="P5" s="22">
        <v>4</v>
      </c>
      <c r="Q5" s="37" t="s">
        <v>186</v>
      </c>
    </row>
    <row r="6" spans="1:17" ht="36" x14ac:dyDescent="0.25">
      <c r="A6" s="23" t="s">
        <v>21</v>
      </c>
      <c r="B6" s="26" t="s">
        <v>77</v>
      </c>
      <c r="C6" s="30" t="s">
        <v>78</v>
      </c>
      <c r="D6" s="31" t="s">
        <v>79</v>
      </c>
      <c r="E6" s="15" t="s">
        <v>80</v>
      </c>
      <c r="F6" s="16" t="s">
        <v>81</v>
      </c>
      <c r="G6" s="16" t="s">
        <v>82</v>
      </c>
      <c r="H6" s="24" t="s">
        <v>83</v>
      </c>
      <c r="I6" s="24" t="s">
        <v>29</v>
      </c>
      <c r="J6" s="24" t="s">
        <v>30</v>
      </c>
      <c r="K6" s="24" t="s">
        <v>31</v>
      </c>
      <c r="L6" s="24" t="s">
        <v>32</v>
      </c>
      <c r="M6" s="23" t="s">
        <v>84</v>
      </c>
      <c r="N6" s="23" t="s">
        <v>34</v>
      </c>
      <c r="O6" s="24"/>
      <c r="P6" s="22">
        <v>5</v>
      </c>
      <c r="Q6" s="37" t="s">
        <v>186</v>
      </c>
    </row>
    <row r="7" spans="1:17" ht="36" x14ac:dyDescent="0.25">
      <c r="A7" s="23" t="s">
        <v>21</v>
      </c>
      <c r="B7" s="26" t="s">
        <v>51</v>
      </c>
      <c r="C7" s="30"/>
      <c r="D7" s="31" t="s">
        <v>161</v>
      </c>
      <c r="E7" s="15" t="s">
        <v>162</v>
      </c>
      <c r="F7" s="16" t="s">
        <v>163</v>
      </c>
      <c r="G7" s="16" t="s">
        <v>164</v>
      </c>
      <c r="H7" s="24" t="s">
        <v>83</v>
      </c>
      <c r="I7" s="24" t="s">
        <v>29</v>
      </c>
      <c r="J7" s="24" t="s">
        <v>30</v>
      </c>
      <c r="K7" s="24" t="s">
        <v>31</v>
      </c>
      <c r="L7" s="24" t="s">
        <v>32</v>
      </c>
      <c r="M7" s="23" t="s">
        <v>165</v>
      </c>
      <c r="N7" s="23" t="s">
        <v>43</v>
      </c>
      <c r="O7" s="24" t="s">
        <v>61</v>
      </c>
      <c r="P7" s="22">
        <v>6</v>
      </c>
      <c r="Q7" s="36" t="s">
        <v>187</v>
      </c>
    </row>
    <row r="8" spans="1:17" ht="28.9" customHeight="1" x14ac:dyDescent="0.25">
      <c r="A8" s="32" t="s">
        <v>21</v>
      </c>
      <c r="B8" s="26" t="s">
        <v>22</v>
      </c>
      <c r="C8" s="30" t="s">
        <v>23</v>
      </c>
      <c r="D8" s="31" t="s">
        <v>24</v>
      </c>
      <c r="E8" s="15" t="s">
        <v>25</v>
      </c>
      <c r="F8" s="16" t="s">
        <v>26</v>
      </c>
      <c r="G8" s="16" t="s">
        <v>27</v>
      </c>
      <c r="H8" s="24" t="s">
        <v>28</v>
      </c>
      <c r="I8" s="24" t="s">
        <v>29</v>
      </c>
      <c r="J8" s="24" t="s">
        <v>30</v>
      </c>
      <c r="K8" s="24" t="s">
        <v>31</v>
      </c>
      <c r="L8" s="24" t="s">
        <v>32</v>
      </c>
      <c r="M8" s="23" t="s">
        <v>33</v>
      </c>
      <c r="N8" s="23" t="s">
        <v>34</v>
      </c>
      <c r="O8" s="24"/>
      <c r="P8" s="22">
        <v>7</v>
      </c>
      <c r="Q8" s="37" t="s">
        <v>186</v>
      </c>
    </row>
    <row r="9" spans="1:17" ht="28.9" customHeight="1" x14ac:dyDescent="0.25">
      <c r="A9" s="23" t="s">
        <v>21</v>
      </c>
      <c r="B9" s="26" t="s">
        <v>85</v>
      </c>
      <c r="C9" s="30"/>
      <c r="D9" s="31" t="s">
        <v>175</v>
      </c>
      <c r="E9" s="15" t="s">
        <v>176</v>
      </c>
      <c r="F9" s="16" t="s">
        <v>177</v>
      </c>
      <c r="G9" s="16" t="s">
        <v>178</v>
      </c>
      <c r="H9" s="24" t="s">
        <v>41</v>
      </c>
      <c r="I9" s="24" t="s">
        <v>29</v>
      </c>
      <c r="J9" s="24" t="s">
        <v>30</v>
      </c>
      <c r="K9" s="24" t="s">
        <v>31</v>
      </c>
      <c r="L9" s="24" t="s">
        <v>32</v>
      </c>
      <c r="M9" s="23" t="s">
        <v>165</v>
      </c>
      <c r="N9" s="23" t="s">
        <v>43</v>
      </c>
      <c r="O9" s="24" t="s">
        <v>61</v>
      </c>
      <c r="P9" s="22">
        <v>8</v>
      </c>
      <c r="Q9" s="37" t="s">
        <v>187</v>
      </c>
    </row>
    <row r="10" spans="1:17" ht="28.9" customHeight="1" x14ac:dyDescent="0.3">
      <c r="A10" s="19"/>
      <c r="B10" s="27"/>
      <c r="C10" s="33"/>
      <c r="D10" s="34"/>
      <c r="E10" s="25" t="s">
        <v>179</v>
      </c>
      <c r="F10" s="17"/>
      <c r="G10" s="17"/>
      <c r="H10" s="19"/>
      <c r="I10" s="19"/>
      <c r="J10" s="19"/>
      <c r="K10" s="19"/>
      <c r="L10" s="19"/>
      <c r="M10" s="19"/>
      <c r="N10" s="19"/>
      <c r="O10" s="19"/>
      <c r="P10" s="22">
        <v>9</v>
      </c>
      <c r="Q10" s="36" t="s">
        <v>6</v>
      </c>
    </row>
    <row r="11" spans="1:17" ht="28.9" customHeight="1" x14ac:dyDescent="0.3">
      <c r="A11" s="19"/>
      <c r="B11" s="27"/>
      <c r="C11" s="33"/>
      <c r="D11" s="34"/>
      <c r="E11" s="25" t="s">
        <v>179</v>
      </c>
      <c r="F11" s="17"/>
      <c r="G11" s="17"/>
      <c r="H11" s="19"/>
      <c r="I11" s="19"/>
      <c r="J11" s="19"/>
      <c r="K11" s="19"/>
      <c r="L11" s="19"/>
      <c r="M11" s="19"/>
      <c r="N11" s="19"/>
      <c r="O11" s="19"/>
      <c r="P11" s="22">
        <v>10</v>
      </c>
      <c r="Q11" s="36" t="s">
        <v>6</v>
      </c>
    </row>
    <row r="12" spans="1:17" ht="28.9" customHeight="1" x14ac:dyDescent="0.3">
      <c r="A12" s="19"/>
      <c r="B12" s="27"/>
      <c r="C12" s="33"/>
      <c r="D12" s="34"/>
      <c r="E12" s="25" t="s">
        <v>181</v>
      </c>
      <c r="F12" s="17"/>
      <c r="G12" s="17"/>
      <c r="H12" s="19"/>
      <c r="I12" s="19"/>
      <c r="J12" s="19"/>
      <c r="K12" s="19"/>
      <c r="L12" s="19"/>
      <c r="M12" s="19"/>
      <c r="N12" s="19"/>
      <c r="O12" s="19"/>
      <c r="P12" s="22">
        <v>11</v>
      </c>
      <c r="Q12" s="36" t="s">
        <v>6</v>
      </c>
    </row>
    <row r="13" spans="1:17" ht="28.9" customHeight="1" x14ac:dyDescent="0.3">
      <c r="A13" s="19"/>
      <c r="B13" s="27"/>
      <c r="C13" s="33"/>
      <c r="D13" s="34"/>
      <c r="E13" s="25" t="s">
        <v>182</v>
      </c>
      <c r="F13" s="17"/>
      <c r="G13" s="17"/>
      <c r="H13" s="19"/>
      <c r="I13" s="19"/>
      <c r="J13" s="19"/>
      <c r="K13" s="19"/>
      <c r="L13" s="19"/>
      <c r="M13" s="19"/>
      <c r="N13" s="19"/>
      <c r="O13" s="19"/>
      <c r="P13" s="22">
        <v>12</v>
      </c>
      <c r="Q13" s="36" t="s">
        <v>6</v>
      </c>
    </row>
    <row r="14" spans="1:17" ht="45" x14ac:dyDescent="0.25">
      <c r="A14" s="23" t="s">
        <v>21</v>
      </c>
      <c r="B14" s="26" t="s">
        <v>156</v>
      </c>
      <c r="C14" s="30"/>
      <c r="D14" s="31" t="s">
        <v>157</v>
      </c>
      <c r="E14" s="15" t="s">
        <v>158</v>
      </c>
      <c r="F14" s="16" t="s">
        <v>159</v>
      </c>
      <c r="G14" s="16" t="s">
        <v>160</v>
      </c>
      <c r="H14" s="24" t="s">
        <v>41</v>
      </c>
      <c r="I14" s="24" t="s">
        <v>29</v>
      </c>
      <c r="J14" s="24" t="s">
        <v>30</v>
      </c>
      <c r="K14" s="24" t="s">
        <v>31</v>
      </c>
      <c r="L14" s="24" t="s">
        <v>32</v>
      </c>
      <c r="M14" s="23" t="s">
        <v>110</v>
      </c>
      <c r="N14" s="23" t="s">
        <v>34</v>
      </c>
      <c r="O14" s="24"/>
      <c r="P14" s="22">
        <v>13</v>
      </c>
      <c r="Q14" s="37" t="s">
        <v>186</v>
      </c>
    </row>
    <row r="15" spans="1:17" ht="36" x14ac:dyDescent="0.25">
      <c r="A15" s="23" t="s">
        <v>21</v>
      </c>
      <c r="B15" s="26" t="s">
        <v>85</v>
      </c>
      <c r="C15" s="30" t="s">
        <v>105</v>
      </c>
      <c r="D15" s="31" t="s">
        <v>106</v>
      </c>
      <c r="E15" s="15" t="s">
        <v>107</v>
      </c>
      <c r="F15" s="16" t="s">
        <v>108</v>
      </c>
      <c r="G15" s="16" t="s">
        <v>109</v>
      </c>
      <c r="H15" s="24" t="s">
        <v>41</v>
      </c>
      <c r="I15" s="24" t="s">
        <v>29</v>
      </c>
      <c r="J15" s="24" t="s">
        <v>30</v>
      </c>
      <c r="K15" s="24" t="s">
        <v>31</v>
      </c>
      <c r="L15" s="24" t="s">
        <v>32</v>
      </c>
      <c r="M15" s="23" t="s">
        <v>110</v>
      </c>
      <c r="N15" s="23" t="s">
        <v>34</v>
      </c>
      <c r="O15" s="24"/>
      <c r="P15" s="22">
        <v>14</v>
      </c>
      <c r="Q15" s="37" t="s">
        <v>186</v>
      </c>
    </row>
    <row r="16" spans="1:17" ht="36" x14ac:dyDescent="0.25">
      <c r="A16" s="23" t="s">
        <v>21</v>
      </c>
      <c r="B16" s="26" t="s">
        <v>67</v>
      </c>
      <c r="C16" s="30" t="s">
        <v>121</v>
      </c>
      <c r="D16" s="31" t="s">
        <v>122</v>
      </c>
      <c r="E16" s="15" t="s">
        <v>123</v>
      </c>
      <c r="F16" s="16" t="s">
        <v>124</v>
      </c>
      <c r="G16" s="16" t="s">
        <v>125</v>
      </c>
      <c r="H16" s="24" t="s">
        <v>41</v>
      </c>
      <c r="I16" s="24" t="s">
        <v>29</v>
      </c>
      <c r="J16" s="24" t="s">
        <v>30</v>
      </c>
      <c r="K16" s="24" t="s">
        <v>31</v>
      </c>
      <c r="L16" s="24" t="s">
        <v>32</v>
      </c>
      <c r="M16" s="23" t="s">
        <v>110</v>
      </c>
      <c r="N16" s="23" t="s">
        <v>34</v>
      </c>
      <c r="O16" s="24"/>
      <c r="P16" s="22">
        <v>15</v>
      </c>
      <c r="Q16" s="37" t="s">
        <v>186</v>
      </c>
    </row>
    <row r="17" spans="1:17" ht="36" x14ac:dyDescent="0.25">
      <c r="A17" s="23" t="s">
        <v>21</v>
      </c>
      <c r="B17" s="26" t="s">
        <v>67</v>
      </c>
      <c r="C17" s="30" t="s">
        <v>131</v>
      </c>
      <c r="D17" s="31" t="s">
        <v>132</v>
      </c>
      <c r="E17" s="15" t="s">
        <v>133</v>
      </c>
      <c r="F17" s="16" t="s">
        <v>134</v>
      </c>
      <c r="G17" s="16" t="s">
        <v>135</v>
      </c>
      <c r="H17" s="24" t="s">
        <v>41</v>
      </c>
      <c r="I17" s="24" t="s">
        <v>29</v>
      </c>
      <c r="J17" s="24" t="s">
        <v>30</v>
      </c>
      <c r="K17" s="24" t="s">
        <v>31</v>
      </c>
      <c r="L17" s="24" t="s">
        <v>32</v>
      </c>
      <c r="M17" s="23" t="s">
        <v>110</v>
      </c>
      <c r="N17" s="23" t="s">
        <v>34</v>
      </c>
      <c r="O17" s="24"/>
      <c r="P17" s="22">
        <v>16</v>
      </c>
      <c r="Q17" s="37" t="s">
        <v>186</v>
      </c>
    </row>
    <row r="18" spans="1:17" ht="36" x14ac:dyDescent="0.25">
      <c r="A18" s="23" t="s">
        <v>21</v>
      </c>
      <c r="B18" s="26" t="s">
        <v>67</v>
      </c>
      <c r="C18" s="30" t="s">
        <v>141</v>
      </c>
      <c r="D18" s="31" t="s">
        <v>142</v>
      </c>
      <c r="E18" s="15" t="s">
        <v>143</v>
      </c>
      <c r="F18" s="16" t="s">
        <v>144</v>
      </c>
      <c r="G18" s="16" t="s">
        <v>145</v>
      </c>
      <c r="H18" s="24" t="s">
        <v>41</v>
      </c>
      <c r="I18" s="24" t="s">
        <v>29</v>
      </c>
      <c r="J18" s="24" t="s">
        <v>30</v>
      </c>
      <c r="K18" s="24" t="s">
        <v>31</v>
      </c>
      <c r="L18" s="24" t="s">
        <v>32</v>
      </c>
      <c r="M18" s="23" t="s">
        <v>110</v>
      </c>
      <c r="N18" s="23" t="s">
        <v>34</v>
      </c>
      <c r="O18" s="24"/>
      <c r="P18" s="22">
        <v>17</v>
      </c>
      <c r="Q18" s="37" t="s">
        <v>186</v>
      </c>
    </row>
    <row r="19" spans="1:17" ht="36" x14ac:dyDescent="0.25">
      <c r="A19" s="23" t="s">
        <v>21</v>
      </c>
      <c r="B19" s="26" t="s">
        <v>85</v>
      </c>
      <c r="C19" s="30" t="s">
        <v>151</v>
      </c>
      <c r="D19" s="31" t="s">
        <v>152</v>
      </c>
      <c r="E19" s="15" t="s">
        <v>153</v>
      </c>
      <c r="F19" s="16" t="s">
        <v>154</v>
      </c>
      <c r="G19" s="16" t="s">
        <v>155</v>
      </c>
      <c r="H19" s="24" t="s">
        <v>41</v>
      </c>
      <c r="I19" s="24" t="s">
        <v>29</v>
      </c>
      <c r="J19" s="24" t="s">
        <v>30</v>
      </c>
      <c r="K19" s="24" t="s">
        <v>31</v>
      </c>
      <c r="L19" s="24" t="s">
        <v>32</v>
      </c>
      <c r="M19" s="23" t="s">
        <v>110</v>
      </c>
      <c r="N19" s="23" t="s">
        <v>34</v>
      </c>
      <c r="O19" s="24"/>
      <c r="P19" s="22">
        <v>18</v>
      </c>
      <c r="Q19" s="36" t="s">
        <v>188</v>
      </c>
    </row>
    <row r="20" spans="1:17" ht="36" x14ac:dyDescent="0.25">
      <c r="A20" s="23" t="s">
        <v>21</v>
      </c>
      <c r="B20" s="26" t="s">
        <v>85</v>
      </c>
      <c r="C20" s="30" t="s">
        <v>111</v>
      </c>
      <c r="D20" s="31" t="s">
        <v>112</v>
      </c>
      <c r="E20" s="15" t="s">
        <v>113</v>
      </c>
      <c r="F20" s="16" t="s">
        <v>114</v>
      </c>
      <c r="G20" s="16" t="s">
        <v>115</v>
      </c>
      <c r="H20" s="24" t="s">
        <v>41</v>
      </c>
      <c r="I20" s="24" t="s">
        <v>29</v>
      </c>
      <c r="J20" s="24" t="s">
        <v>30</v>
      </c>
      <c r="K20" s="24" t="s">
        <v>31</v>
      </c>
      <c r="L20" s="24" t="s">
        <v>32</v>
      </c>
      <c r="M20" s="23" t="s">
        <v>110</v>
      </c>
      <c r="N20" s="23" t="s">
        <v>34</v>
      </c>
      <c r="O20" s="24"/>
      <c r="P20" s="22">
        <v>19</v>
      </c>
      <c r="Q20" s="36" t="s">
        <v>188</v>
      </c>
    </row>
    <row r="21" spans="1:17" ht="36" x14ac:dyDescent="0.25">
      <c r="A21" s="23" t="s">
        <v>21</v>
      </c>
      <c r="B21" s="26" t="s">
        <v>85</v>
      </c>
      <c r="C21" s="30" t="s">
        <v>146</v>
      </c>
      <c r="D21" s="31" t="s">
        <v>147</v>
      </c>
      <c r="E21" s="15" t="s">
        <v>148</v>
      </c>
      <c r="F21" s="16" t="s">
        <v>149</v>
      </c>
      <c r="G21" s="16" t="s">
        <v>150</v>
      </c>
      <c r="H21" s="24" t="s">
        <v>41</v>
      </c>
      <c r="I21" s="24" t="s">
        <v>29</v>
      </c>
      <c r="J21" s="24" t="s">
        <v>30</v>
      </c>
      <c r="K21" s="24" t="s">
        <v>31</v>
      </c>
      <c r="L21" s="24" t="s">
        <v>32</v>
      </c>
      <c r="M21" s="23" t="s">
        <v>110</v>
      </c>
      <c r="N21" s="23" t="s">
        <v>34</v>
      </c>
      <c r="O21" s="24"/>
      <c r="P21" s="22">
        <v>20</v>
      </c>
      <c r="Q21" s="36" t="s">
        <v>188</v>
      </c>
    </row>
    <row r="22" spans="1:17" ht="25.15" customHeight="1" x14ac:dyDescent="0.25">
      <c r="A22" s="23" t="s">
        <v>21</v>
      </c>
      <c r="B22" s="26" t="s">
        <v>67</v>
      </c>
      <c r="C22" s="30" t="s">
        <v>136</v>
      </c>
      <c r="D22" s="31" t="s">
        <v>137</v>
      </c>
      <c r="E22" s="15" t="s">
        <v>138</v>
      </c>
      <c r="F22" s="16" t="s">
        <v>139</v>
      </c>
      <c r="G22" s="16" t="s">
        <v>140</v>
      </c>
      <c r="H22" s="24" t="s">
        <v>41</v>
      </c>
      <c r="I22" s="24" t="s">
        <v>29</v>
      </c>
      <c r="J22" s="24" t="s">
        <v>30</v>
      </c>
      <c r="K22" s="24" t="s">
        <v>31</v>
      </c>
      <c r="L22" s="24" t="s">
        <v>32</v>
      </c>
      <c r="M22" s="23" t="s">
        <v>110</v>
      </c>
      <c r="N22" s="23" t="s">
        <v>34</v>
      </c>
      <c r="O22" s="24"/>
      <c r="P22" s="22">
        <v>21</v>
      </c>
      <c r="Q22" s="37" t="s">
        <v>186</v>
      </c>
    </row>
    <row r="23" spans="1:17" ht="36" x14ac:dyDescent="0.25">
      <c r="A23" s="23" t="s">
        <v>21</v>
      </c>
      <c r="B23" s="26" t="s">
        <v>85</v>
      </c>
      <c r="C23" s="30" t="s">
        <v>126</v>
      </c>
      <c r="D23" s="31" t="s">
        <v>127</v>
      </c>
      <c r="E23" s="15" t="s">
        <v>128</v>
      </c>
      <c r="F23" s="16" t="s">
        <v>129</v>
      </c>
      <c r="G23" s="16" t="s">
        <v>130</v>
      </c>
      <c r="H23" s="24" t="s">
        <v>41</v>
      </c>
      <c r="I23" s="24" t="s">
        <v>29</v>
      </c>
      <c r="J23" s="24" t="s">
        <v>30</v>
      </c>
      <c r="K23" s="24" t="s">
        <v>31</v>
      </c>
      <c r="L23" s="24" t="s">
        <v>32</v>
      </c>
      <c r="M23" s="23" t="s">
        <v>110</v>
      </c>
      <c r="N23" s="23" t="s">
        <v>34</v>
      </c>
      <c r="O23" s="24"/>
      <c r="P23" s="22">
        <v>22</v>
      </c>
      <c r="Q23" s="36" t="s">
        <v>189</v>
      </c>
    </row>
    <row r="24" spans="1:17" ht="25.15" customHeight="1" x14ac:dyDescent="0.25">
      <c r="A24" s="23" t="s">
        <v>21</v>
      </c>
      <c r="B24" s="26" t="s">
        <v>67</v>
      </c>
      <c r="C24" s="30" t="s">
        <v>116</v>
      </c>
      <c r="D24" s="31" t="s">
        <v>117</v>
      </c>
      <c r="E24" s="15" t="s">
        <v>118</v>
      </c>
      <c r="F24" s="16" t="s">
        <v>119</v>
      </c>
      <c r="G24" s="16" t="s">
        <v>120</v>
      </c>
      <c r="H24" s="24" t="s">
        <v>41</v>
      </c>
      <c r="I24" s="24" t="s">
        <v>29</v>
      </c>
      <c r="J24" s="24" t="s">
        <v>30</v>
      </c>
      <c r="K24" s="24" t="s">
        <v>31</v>
      </c>
      <c r="L24" s="24" t="s">
        <v>32</v>
      </c>
      <c r="M24" s="23" t="s">
        <v>110</v>
      </c>
      <c r="N24" s="23" t="s">
        <v>34</v>
      </c>
      <c r="O24" s="24"/>
      <c r="P24" s="22">
        <v>23</v>
      </c>
      <c r="Q24" s="37" t="s">
        <v>186</v>
      </c>
    </row>
    <row r="25" spans="1:17" ht="25.15" customHeight="1" x14ac:dyDescent="0.25">
      <c r="A25" s="23" t="s">
        <v>21</v>
      </c>
      <c r="B25" s="26" t="s">
        <v>51</v>
      </c>
      <c r="C25" s="30"/>
      <c r="D25" s="31" t="s">
        <v>166</v>
      </c>
      <c r="E25" s="15" t="s">
        <v>167</v>
      </c>
      <c r="F25" s="16" t="s">
        <v>168</v>
      </c>
      <c r="G25" s="16" t="s">
        <v>169</v>
      </c>
      <c r="H25" s="24" t="s">
        <v>83</v>
      </c>
      <c r="I25" s="24" t="s">
        <v>29</v>
      </c>
      <c r="J25" s="24" t="s">
        <v>30</v>
      </c>
      <c r="K25" s="24" t="s">
        <v>31</v>
      </c>
      <c r="L25" s="24" t="s">
        <v>32</v>
      </c>
      <c r="M25" s="23" t="s">
        <v>165</v>
      </c>
      <c r="N25" s="23" t="s">
        <v>43</v>
      </c>
      <c r="O25" s="24" t="s">
        <v>61</v>
      </c>
      <c r="P25" s="22">
        <v>24</v>
      </c>
      <c r="Q25" s="36" t="s">
        <v>187</v>
      </c>
    </row>
    <row r="26" spans="1:17" ht="43.15" customHeight="1" x14ac:dyDescent="0.3">
      <c r="A26" s="19"/>
      <c r="B26" s="27"/>
      <c r="C26" s="33"/>
      <c r="D26" s="34"/>
      <c r="E26" s="25" t="s">
        <v>183</v>
      </c>
      <c r="F26" s="17"/>
      <c r="G26" s="17"/>
      <c r="H26" s="19"/>
      <c r="I26" s="19"/>
      <c r="J26" s="19"/>
      <c r="K26" s="19"/>
      <c r="L26" s="19"/>
      <c r="M26" s="19"/>
      <c r="N26" s="19"/>
      <c r="O26" s="19"/>
      <c r="P26" s="22">
        <v>25</v>
      </c>
      <c r="Q26" s="36" t="s">
        <v>6</v>
      </c>
    </row>
    <row r="27" spans="1:17" ht="28.9" customHeight="1" x14ac:dyDescent="0.25">
      <c r="A27" s="23" t="s">
        <v>21</v>
      </c>
      <c r="B27" s="26" t="s">
        <v>35</v>
      </c>
      <c r="C27" s="30"/>
      <c r="D27" s="31" t="s">
        <v>62</v>
      </c>
      <c r="E27" s="15" t="s">
        <v>63</v>
      </c>
      <c r="F27" s="16" t="s">
        <v>64</v>
      </c>
      <c r="G27" s="16" t="s">
        <v>65</v>
      </c>
      <c r="H27" s="24" t="s">
        <v>41</v>
      </c>
      <c r="I27" s="24" t="s">
        <v>66</v>
      </c>
      <c r="J27" s="24" t="s">
        <v>30</v>
      </c>
      <c r="K27" s="24" t="s">
        <v>31</v>
      </c>
      <c r="L27" s="24" t="s">
        <v>32</v>
      </c>
      <c r="M27" s="23" t="s">
        <v>42</v>
      </c>
      <c r="N27" s="23" t="s">
        <v>43</v>
      </c>
      <c r="O27" s="24" t="s">
        <v>44</v>
      </c>
      <c r="P27" s="22">
        <v>26</v>
      </c>
      <c r="Q27" s="37" t="s">
        <v>186</v>
      </c>
    </row>
    <row r="28" spans="1:17" ht="63" x14ac:dyDescent="0.25">
      <c r="A28" s="23" t="s">
        <v>21</v>
      </c>
      <c r="B28" s="26" t="s">
        <v>35</v>
      </c>
      <c r="C28" s="30" t="s">
        <v>36</v>
      </c>
      <c r="D28" s="31" t="s">
        <v>37</v>
      </c>
      <c r="E28" s="15" t="s">
        <v>38</v>
      </c>
      <c r="F28" s="16" t="s">
        <v>39</v>
      </c>
      <c r="G28" s="16" t="s">
        <v>40</v>
      </c>
      <c r="H28" s="24" t="s">
        <v>41</v>
      </c>
      <c r="I28" s="24" t="s">
        <v>29</v>
      </c>
      <c r="J28" s="24" t="s">
        <v>30</v>
      </c>
      <c r="K28" s="24" t="s">
        <v>31</v>
      </c>
      <c r="L28" s="24" t="s">
        <v>32</v>
      </c>
      <c r="M28" s="23" t="s">
        <v>42</v>
      </c>
      <c r="N28" s="23" t="s">
        <v>43</v>
      </c>
      <c r="O28" s="24" t="s">
        <v>44</v>
      </c>
      <c r="P28" s="22">
        <v>27</v>
      </c>
      <c r="Q28" s="36" t="s">
        <v>190</v>
      </c>
    </row>
    <row r="29" spans="1:17" ht="63" x14ac:dyDescent="0.25">
      <c r="A29" s="23" t="s">
        <v>21</v>
      </c>
      <c r="B29" s="26" t="s">
        <v>45</v>
      </c>
      <c r="C29" s="30" t="s">
        <v>46</v>
      </c>
      <c r="D29" s="31" t="s">
        <v>47</v>
      </c>
      <c r="E29" s="15" t="s">
        <v>48</v>
      </c>
      <c r="F29" s="16" t="s">
        <v>49</v>
      </c>
      <c r="G29" s="16" t="s">
        <v>50</v>
      </c>
      <c r="H29" s="24" t="s">
        <v>41</v>
      </c>
      <c r="I29" s="24" t="s">
        <v>29</v>
      </c>
      <c r="J29" s="24" t="s">
        <v>30</v>
      </c>
      <c r="K29" s="24" t="s">
        <v>31</v>
      </c>
      <c r="L29" s="24" t="s">
        <v>32</v>
      </c>
      <c r="M29" s="23" t="s">
        <v>42</v>
      </c>
      <c r="N29" s="23" t="s">
        <v>43</v>
      </c>
      <c r="O29" s="24" t="s">
        <v>44</v>
      </c>
      <c r="P29" s="22">
        <v>28</v>
      </c>
      <c r="Q29" s="36" t="s">
        <v>190</v>
      </c>
    </row>
    <row r="30" spans="1:17" ht="46.9" customHeight="1" x14ac:dyDescent="0.25">
      <c r="A30" s="23" t="s">
        <v>21</v>
      </c>
      <c r="B30" s="26" t="s">
        <v>51</v>
      </c>
      <c r="C30" s="30" t="s">
        <v>52</v>
      </c>
      <c r="D30" s="31" t="s">
        <v>53</v>
      </c>
      <c r="E30" s="15" t="s">
        <v>54</v>
      </c>
      <c r="F30" s="16" t="s">
        <v>55</v>
      </c>
      <c r="G30" s="16" t="s">
        <v>56</v>
      </c>
      <c r="H30" s="24" t="s">
        <v>41</v>
      </c>
      <c r="I30" s="24" t="s">
        <v>29</v>
      </c>
      <c r="J30" s="24" t="s">
        <v>30</v>
      </c>
      <c r="K30" s="24" t="s">
        <v>31</v>
      </c>
      <c r="L30" s="24" t="s">
        <v>32</v>
      </c>
      <c r="M30" s="23" t="s">
        <v>42</v>
      </c>
      <c r="N30" s="23" t="s">
        <v>43</v>
      </c>
      <c r="O30" s="24" t="s">
        <v>44</v>
      </c>
      <c r="P30" s="22">
        <v>29</v>
      </c>
      <c r="Q30" s="36" t="s">
        <v>190</v>
      </c>
    </row>
    <row r="31" spans="1:17" ht="46.15" customHeight="1" x14ac:dyDescent="0.25">
      <c r="A31" s="23" t="s">
        <v>21</v>
      </c>
      <c r="B31" s="26" t="s">
        <v>35</v>
      </c>
      <c r="C31" s="30" t="s">
        <v>57</v>
      </c>
      <c r="D31" s="31" t="s">
        <v>58</v>
      </c>
      <c r="E31" s="15" t="s">
        <v>59</v>
      </c>
      <c r="F31" s="16" t="s">
        <v>49</v>
      </c>
      <c r="G31" s="16" t="s">
        <v>60</v>
      </c>
      <c r="H31" s="24" t="s">
        <v>41</v>
      </c>
      <c r="I31" s="24" t="s">
        <v>29</v>
      </c>
      <c r="J31" s="24" t="s">
        <v>30</v>
      </c>
      <c r="K31" s="24" t="s">
        <v>31</v>
      </c>
      <c r="L31" s="24" t="s">
        <v>32</v>
      </c>
      <c r="M31" s="23" t="s">
        <v>42</v>
      </c>
      <c r="N31" s="23" t="s">
        <v>43</v>
      </c>
      <c r="O31" s="24" t="s">
        <v>61</v>
      </c>
      <c r="P31" s="22">
        <v>30</v>
      </c>
      <c r="Q31" s="36" t="s">
        <v>190</v>
      </c>
    </row>
    <row r="32" spans="1:17" ht="46.15" customHeight="1" x14ac:dyDescent="0.25">
      <c r="A32" s="23"/>
      <c r="B32" s="26"/>
      <c r="C32" s="30"/>
      <c r="D32" s="31"/>
      <c r="E32" s="15" t="s">
        <v>191</v>
      </c>
      <c r="F32" s="16"/>
      <c r="G32" s="16"/>
      <c r="H32" s="24"/>
      <c r="I32" s="24"/>
      <c r="J32" s="24"/>
      <c r="K32" s="24"/>
      <c r="L32" s="24"/>
      <c r="M32" s="23"/>
      <c r="N32" s="23"/>
      <c r="O32" s="24"/>
      <c r="P32" s="22"/>
      <c r="Q32" s="36" t="s">
        <v>6</v>
      </c>
    </row>
    <row r="33" spans="1:17" ht="28.9" customHeight="1" x14ac:dyDescent="0.25">
      <c r="A33" s="23" t="s">
        <v>21</v>
      </c>
      <c r="B33" s="26" t="s">
        <v>67</v>
      </c>
      <c r="C33" s="30"/>
      <c r="D33" s="31" t="s">
        <v>68</v>
      </c>
      <c r="E33" s="15" t="s">
        <v>69</v>
      </c>
      <c r="F33" s="16" t="s">
        <v>70</v>
      </c>
      <c r="G33" s="16" t="s">
        <v>71</v>
      </c>
      <c r="H33" s="24" t="s">
        <v>41</v>
      </c>
      <c r="I33" s="24" t="s">
        <v>66</v>
      </c>
      <c r="J33" s="24" t="s">
        <v>30</v>
      </c>
      <c r="K33" s="24" t="s">
        <v>31</v>
      </c>
      <c r="L33" s="24" t="s">
        <v>32</v>
      </c>
      <c r="M33" s="23" t="s">
        <v>72</v>
      </c>
      <c r="N33" s="23" t="s">
        <v>43</v>
      </c>
      <c r="O33" s="24" t="s">
        <v>44</v>
      </c>
      <c r="P33" s="22">
        <v>31</v>
      </c>
      <c r="Q33" s="37" t="s">
        <v>186</v>
      </c>
    </row>
    <row r="34" spans="1:17" ht="30" customHeight="1" x14ac:dyDescent="0.25">
      <c r="A34" s="23" t="s">
        <v>21</v>
      </c>
      <c r="B34" s="26" t="s">
        <v>67</v>
      </c>
      <c r="C34" s="30"/>
      <c r="D34" s="31" t="s">
        <v>73</v>
      </c>
      <c r="E34" s="15" t="s">
        <v>74</v>
      </c>
      <c r="F34" s="16" t="s">
        <v>75</v>
      </c>
      <c r="G34" s="16" t="s">
        <v>76</v>
      </c>
      <c r="H34" s="24" t="s">
        <v>41</v>
      </c>
      <c r="I34" s="24" t="s">
        <v>66</v>
      </c>
      <c r="J34" s="24" t="s">
        <v>30</v>
      </c>
      <c r="K34" s="24" t="s">
        <v>31</v>
      </c>
      <c r="L34" s="24" t="s">
        <v>32</v>
      </c>
      <c r="M34" s="23" t="s">
        <v>72</v>
      </c>
      <c r="N34" s="23" t="s">
        <v>43</v>
      </c>
      <c r="O34" s="24" t="s">
        <v>61</v>
      </c>
      <c r="P34" s="22">
        <v>32</v>
      </c>
      <c r="Q34" s="37" t="s">
        <v>186</v>
      </c>
    </row>
    <row r="35" spans="1:17" ht="34.15" customHeight="1" x14ac:dyDescent="0.25">
      <c r="A35" s="19"/>
      <c r="B35" s="27"/>
      <c r="C35" s="33"/>
      <c r="D35" s="34"/>
      <c r="E35" s="25" t="s">
        <v>180</v>
      </c>
      <c r="F35" s="17"/>
      <c r="G35" s="17"/>
      <c r="H35" s="19"/>
      <c r="I35" s="19"/>
      <c r="J35" s="19"/>
      <c r="K35" s="19"/>
      <c r="L35" s="19"/>
      <c r="M35" s="19"/>
      <c r="N35" s="19"/>
      <c r="O35" s="19"/>
      <c r="P35" s="22">
        <v>33</v>
      </c>
      <c r="Q35" s="36" t="s">
        <v>6</v>
      </c>
    </row>
    <row r="36" spans="1:17" ht="34.15" customHeight="1" x14ac:dyDescent="0.25">
      <c r="A36" s="19"/>
      <c r="B36" s="27"/>
      <c r="C36" s="33"/>
      <c r="D36" s="34"/>
      <c r="E36" s="25" t="s">
        <v>184</v>
      </c>
      <c r="F36" s="17"/>
      <c r="G36" s="17"/>
      <c r="H36" s="19"/>
      <c r="I36" s="19"/>
      <c r="J36" s="19"/>
      <c r="K36" s="19"/>
      <c r="L36" s="19"/>
      <c r="M36" s="19"/>
      <c r="N36" s="19"/>
      <c r="O36" s="19"/>
      <c r="P36" s="22">
        <v>34</v>
      </c>
      <c r="Q36" s="36" t="s">
        <v>6</v>
      </c>
    </row>
    <row r="37" spans="1:17" ht="34.15" customHeight="1" x14ac:dyDescent="0.25">
      <c r="A37" s="19"/>
      <c r="B37" s="27"/>
      <c r="C37" s="33"/>
      <c r="D37" s="34"/>
      <c r="E37" s="25" t="s">
        <v>185</v>
      </c>
      <c r="F37" s="17"/>
      <c r="G37" s="17"/>
      <c r="H37" s="19"/>
      <c r="I37" s="19"/>
      <c r="J37" s="19"/>
      <c r="K37" s="19"/>
      <c r="L37" s="19"/>
      <c r="M37" s="19"/>
      <c r="N37" s="19"/>
      <c r="O37" s="19"/>
      <c r="P37" s="22">
        <v>35</v>
      </c>
      <c r="Q37" s="36" t="s">
        <v>6</v>
      </c>
    </row>
    <row r="38" spans="1:17" ht="28.9" customHeight="1" x14ac:dyDescent="0.25">
      <c r="A38" s="23" t="s">
        <v>21</v>
      </c>
      <c r="B38" s="26" t="s">
        <v>170</v>
      </c>
      <c r="C38" s="30"/>
      <c r="D38" s="31" t="s">
        <v>171</v>
      </c>
      <c r="E38" s="15" t="s">
        <v>172</v>
      </c>
      <c r="F38" s="16" t="s">
        <v>173</v>
      </c>
      <c r="G38" s="16" t="s">
        <v>174</v>
      </c>
      <c r="H38" s="24" t="s">
        <v>83</v>
      </c>
      <c r="I38" s="24" t="s">
        <v>29</v>
      </c>
      <c r="J38" s="24" t="s">
        <v>30</v>
      </c>
      <c r="K38" s="24" t="s">
        <v>31</v>
      </c>
      <c r="L38" s="24" t="s">
        <v>32</v>
      </c>
      <c r="M38" s="23" t="s">
        <v>165</v>
      </c>
      <c r="N38" s="23" t="s">
        <v>43</v>
      </c>
      <c r="O38" s="24" t="s">
        <v>61</v>
      </c>
      <c r="P38" s="22">
        <v>36</v>
      </c>
      <c r="Q38" s="37"/>
    </row>
    <row r="39" spans="1:17" x14ac:dyDescent="0.25">
      <c r="A39" s="19"/>
      <c r="B39" s="27"/>
      <c r="C39" s="19"/>
      <c r="D39" s="35"/>
      <c r="E39" s="20"/>
      <c r="F39" s="21"/>
      <c r="G39" s="21"/>
      <c r="H39" s="19"/>
      <c r="I39" s="19"/>
      <c r="J39" s="19"/>
      <c r="K39" s="19"/>
      <c r="L39" s="19"/>
      <c r="M39" s="19"/>
      <c r="N39" s="19"/>
      <c r="O39" s="19"/>
      <c r="P39" s="22"/>
      <c r="Q39" s="37"/>
    </row>
  </sheetData>
  <sortState ref="A2:P35">
    <sortCondition ref="P2:P3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="Q16" sqref="Q16"/>
    </sheetView>
  </sheetViews>
  <sheetFormatPr defaultColWidth="8.85546875" defaultRowHeight="15" x14ac:dyDescent="0.25"/>
  <cols>
    <col min="1" max="1" width="9" style="5" customWidth="1"/>
    <col min="2" max="2" width="19.7109375" style="6" customWidth="1"/>
    <col min="3" max="3" width="5.140625" style="11" customWidth="1"/>
    <col min="4" max="4" width="13.7109375" style="5" customWidth="1"/>
    <col min="5" max="5" width="15.28515625" style="5" customWidth="1"/>
    <col min="6" max="6" width="9.85546875" style="5" customWidth="1"/>
    <col min="7" max="7" width="5.5703125" style="5" customWidth="1"/>
    <col min="8" max="8" width="4.28515625" style="5" customWidth="1"/>
    <col min="9" max="9" width="5.28515625" style="5" customWidth="1"/>
    <col min="10" max="10" width="7.5703125" style="12" customWidth="1"/>
    <col min="11" max="13" width="2.85546875" style="5" customWidth="1"/>
    <col min="14" max="14" width="4.7109375" style="5" customWidth="1"/>
    <col min="15" max="15" width="12.5703125" style="5" customWidth="1"/>
    <col min="16" max="16384" width="8.85546875" style="5"/>
  </cols>
  <sheetData>
    <row r="1" spans="1:15" thickTop="1" x14ac:dyDescent="0.3">
      <c r="A1" s="509" t="s">
        <v>7</v>
      </c>
      <c r="B1" s="510"/>
      <c r="C1" s="510"/>
      <c r="D1" s="511"/>
      <c r="E1" s="512" t="s">
        <v>9</v>
      </c>
      <c r="F1" s="513"/>
      <c r="G1" s="513"/>
      <c r="H1" s="513"/>
      <c r="I1" s="513"/>
      <c r="J1" s="514"/>
      <c r="K1" s="41"/>
      <c r="L1" s="41"/>
      <c r="M1" s="41"/>
      <c r="N1" s="41"/>
      <c r="O1" s="41"/>
    </row>
    <row r="2" spans="1:15" x14ac:dyDescent="0.25">
      <c r="A2" s="515" t="s">
        <v>0</v>
      </c>
      <c r="B2" s="516"/>
      <c r="C2" s="516"/>
      <c r="D2" s="517"/>
      <c r="E2" s="518" t="s">
        <v>0</v>
      </c>
      <c r="F2" s="519"/>
      <c r="G2" s="519"/>
      <c r="H2" s="519"/>
      <c r="I2" s="519"/>
      <c r="J2" s="520"/>
      <c r="K2" s="521" t="s">
        <v>0</v>
      </c>
      <c r="L2" s="522"/>
      <c r="M2" s="522"/>
      <c r="N2" s="522"/>
      <c r="O2" s="522"/>
    </row>
    <row r="3" spans="1:15" x14ac:dyDescent="0.25">
      <c r="A3" s="524" t="s">
        <v>8</v>
      </c>
      <c r="B3" s="525"/>
      <c r="C3" s="525"/>
      <c r="D3" s="526"/>
      <c r="E3" s="527" t="s">
        <v>10</v>
      </c>
      <c r="F3" s="528"/>
      <c r="G3" s="528"/>
      <c r="H3" s="528"/>
      <c r="I3" s="528"/>
      <c r="J3" s="529"/>
      <c r="K3" s="523"/>
      <c r="L3" s="522"/>
      <c r="M3" s="522"/>
      <c r="N3" s="522"/>
      <c r="O3" s="522"/>
    </row>
    <row r="4" spans="1:15" thickBot="1" x14ac:dyDescent="0.35">
      <c r="A4" s="530" t="s">
        <v>0</v>
      </c>
      <c r="B4" s="531"/>
      <c r="C4" s="531"/>
      <c r="D4" s="532"/>
      <c r="E4" s="533" t="s">
        <v>0</v>
      </c>
      <c r="F4" s="534"/>
      <c r="G4" s="534"/>
      <c r="H4" s="534"/>
      <c r="I4" s="534"/>
      <c r="J4" s="535"/>
      <c r="K4" s="42"/>
      <c r="L4" s="42"/>
      <c r="M4" s="42"/>
      <c r="N4" s="42"/>
      <c r="O4" s="42"/>
    </row>
    <row r="5" spans="1:15" ht="26.45" thickTop="1" x14ac:dyDescent="0.3">
      <c r="A5" s="536" t="s">
        <v>194</v>
      </c>
      <c r="B5" s="537"/>
      <c r="C5" s="537"/>
      <c r="D5" s="537"/>
      <c r="E5" s="538" t="s">
        <v>0</v>
      </c>
      <c r="F5" s="538"/>
      <c r="G5" s="539" t="s">
        <v>2</v>
      </c>
      <c r="H5" s="540"/>
      <c r="I5" s="541" t="s">
        <v>0</v>
      </c>
      <c r="J5" s="542"/>
      <c r="K5" s="543"/>
      <c r="L5" s="43" t="s">
        <v>0</v>
      </c>
      <c r="M5" s="44" t="s">
        <v>0</v>
      </c>
      <c r="N5" s="44" t="s">
        <v>0</v>
      </c>
      <c r="O5" s="45"/>
    </row>
    <row r="6" spans="1:15" ht="24" thickBot="1" x14ac:dyDescent="0.35">
      <c r="A6" s="46" t="s">
        <v>195</v>
      </c>
      <c r="B6" s="47" t="s">
        <v>196</v>
      </c>
      <c r="C6" s="48" t="s">
        <v>197</v>
      </c>
      <c r="D6" s="49" t="s">
        <v>0</v>
      </c>
      <c r="E6" s="49" t="s">
        <v>0</v>
      </c>
      <c r="F6" s="50" t="s">
        <v>198</v>
      </c>
      <c r="G6" s="544" t="s">
        <v>199</v>
      </c>
      <c r="H6" s="545"/>
      <c r="I6" s="546"/>
      <c r="J6" s="51" t="s">
        <v>0</v>
      </c>
      <c r="K6" s="547" t="s">
        <v>0</v>
      </c>
      <c r="L6" s="548"/>
      <c r="M6" s="548"/>
      <c r="N6" s="548"/>
      <c r="O6" s="549"/>
    </row>
    <row r="7" spans="1:15" ht="15" customHeight="1" thickTop="1" x14ac:dyDescent="0.25">
      <c r="A7" s="52" t="s">
        <v>200</v>
      </c>
      <c r="B7" s="550" t="s">
        <v>216</v>
      </c>
      <c r="C7" s="53" t="s">
        <v>201</v>
      </c>
      <c r="D7" s="552" t="s">
        <v>217</v>
      </c>
      <c r="E7" s="552"/>
      <c r="F7" s="553" t="s">
        <v>0</v>
      </c>
      <c r="G7" s="555" t="s">
        <v>202</v>
      </c>
      <c r="H7" s="555"/>
      <c r="I7" s="54">
        <v>2</v>
      </c>
      <c r="J7" s="556" t="s">
        <v>236</v>
      </c>
      <c r="K7" s="557"/>
      <c r="L7" s="557"/>
      <c r="M7" s="557"/>
      <c r="N7" s="557"/>
      <c r="O7" s="558"/>
    </row>
    <row r="8" spans="1:15" ht="15" customHeight="1" thickBot="1" x14ac:dyDescent="0.3">
      <c r="A8" s="55">
        <v>1135</v>
      </c>
      <c r="B8" s="551"/>
      <c r="C8" s="56" t="s">
        <v>203</v>
      </c>
      <c r="D8" s="57" t="s">
        <v>218</v>
      </c>
      <c r="E8" s="57" t="s">
        <v>221</v>
      </c>
      <c r="F8" s="554"/>
      <c r="G8" s="559" t="s">
        <v>204</v>
      </c>
      <c r="H8" s="559"/>
      <c r="I8" s="58">
        <v>4</v>
      </c>
      <c r="J8" s="59"/>
      <c r="K8" s="60"/>
      <c r="L8" s="61"/>
      <c r="M8" s="61"/>
      <c r="N8" s="62"/>
      <c r="O8" s="63"/>
    </row>
    <row r="9" spans="1:15" ht="15" customHeight="1" thickTop="1" x14ac:dyDescent="0.25">
      <c r="A9" s="64" t="s">
        <v>0</v>
      </c>
      <c r="B9" s="551"/>
      <c r="C9" s="56" t="s">
        <v>1</v>
      </c>
      <c r="D9" s="65" t="s">
        <v>219</v>
      </c>
      <c r="E9" s="65" t="s">
        <v>220</v>
      </c>
      <c r="F9" s="560" t="s">
        <v>0</v>
      </c>
      <c r="G9" s="559" t="s">
        <v>0</v>
      </c>
      <c r="H9" s="559"/>
      <c r="I9" s="58"/>
      <c r="J9" s="66"/>
      <c r="K9" s="66"/>
      <c r="L9" s="562" t="s">
        <v>0</v>
      </c>
      <c r="M9" s="563"/>
      <c r="N9" s="564"/>
      <c r="O9" s="567" t="s">
        <v>205</v>
      </c>
    </row>
    <row r="10" spans="1:15" ht="16.149999999999999" customHeight="1" thickBot="1" x14ac:dyDescent="0.3">
      <c r="A10" s="67">
        <v>1</v>
      </c>
      <c r="B10" s="551"/>
      <c r="C10" s="68" t="s">
        <v>193</v>
      </c>
      <c r="D10" s="69" t="s">
        <v>0</v>
      </c>
      <c r="E10" s="70" t="s">
        <v>0</v>
      </c>
      <c r="F10" s="561"/>
      <c r="G10" s="569" t="s">
        <v>0</v>
      </c>
      <c r="H10" s="569"/>
      <c r="I10" s="71"/>
      <c r="J10" s="72"/>
      <c r="K10" s="72"/>
      <c r="L10" s="565"/>
      <c r="M10" s="565"/>
      <c r="N10" s="566"/>
      <c r="O10" s="568"/>
    </row>
    <row r="11" spans="1:15" ht="15.75" thickTop="1" x14ac:dyDescent="0.25">
      <c r="A11" s="73" t="s">
        <v>206</v>
      </c>
      <c r="B11" s="74" t="s">
        <v>207</v>
      </c>
      <c r="C11" s="75" t="s">
        <v>208</v>
      </c>
      <c r="D11" s="76" t="s">
        <v>209</v>
      </c>
      <c r="E11" s="575" t="s">
        <v>0</v>
      </c>
      <c r="F11" s="576"/>
      <c r="G11" s="576"/>
      <c r="H11" s="576"/>
      <c r="I11" s="577"/>
      <c r="J11" s="77" t="s">
        <v>0</v>
      </c>
      <c r="K11" s="60"/>
      <c r="L11" s="61"/>
      <c r="M11" s="61"/>
      <c r="N11" s="62"/>
      <c r="O11" s="78" t="s">
        <v>210</v>
      </c>
    </row>
    <row r="12" spans="1:15" ht="15.75" thickBot="1" x14ac:dyDescent="0.3">
      <c r="A12" s="79" t="s">
        <v>211</v>
      </c>
      <c r="B12" s="80" t="s">
        <v>207</v>
      </c>
      <c r="C12" s="81" t="s">
        <v>212</v>
      </c>
      <c r="D12" s="82" t="s">
        <v>207</v>
      </c>
      <c r="E12" s="578"/>
      <c r="F12" s="579"/>
      <c r="G12" s="579"/>
      <c r="H12" s="579"/>
      <c r="I12" s="580"/>
      <c r="J12" s="83" t="s">
        <v>213</v>
      </c>
      <c r="K12" s="84"/>
      <c r="L12" s="85"/>
      <c r="M12" s="85"/>
      <c r="N12" s="85"/>
      <c r="O12" s="86" t="s">
        <v>214</v>
      </c>
    </row>
    <row r="13" spans="1:15" ht="15" customHeight="1" thickTop="1" x14ac:dyDescent="0.25">
      <c r="A13" s="52" t="s">
        <v>200</v>
      </c>
      <c r="B13" s="570" t="s">
        <v>222</v>
      </c>
      <c r="C13" s="53" t="s">
        <v>201</v>
      </c>
      <c r="D13" s="552" t="s">
        <v>217</v>
      </c>
      <c r="E13" s="552"/>
      <c r="F13" s="574"/>
      <c r="G13" s="555" t="s">
        <v>202</v>
      </c>
      <c r="H13" s="555"/>
      <c r="I13" s="87">
        <v>2</v>
      </c>
      <c r="J13" s="556" t="s">
        <v>236</v>
      </c>
      <c r="K13" s="557"/>
      <c r="L13" s="557"/>
      <c r="M13" s="557"/>
      <c r="N13" s="557"/>
      <c r="O13" s="558"/>
    </row>
    <row r="14" spans="1:15" ht="15" customHeight="1" thickBot="1" x14ac:dyDescent="0.3">
      <c r="A14" s="55">
        <v>1136</v>
      </c>
      <c r="B14" s="571"/>
      <c r="C14" s="56" t="s">
        <v>203</v>
      </c>
      <c r="D14" s="57" t="s">
        <v>218</v>
      </c>
      <c r="E14" s="57" t="s">
        <v>226</v>
      </c>
      <c r="F14" s="554"/>
      <c r="G14" s="559" t="s">
        <v>204</v>
      </c>
      <c r="H14" s="559"/>
      <c r="I14" s="88">
        <v>4</v>
      </c>
      <c r="J14" s="89"/>
      <c r="K14" s="60"/>
      <c r="L14" s="61"/>
      <c r="M14" s="61"/>
      <c r="N14" s="62"/>
      <c r="O14" s="63"/>
    </row>
    <row r="15" spans="1:15" ht="15" customHeight="1" thickTop="1" x14ac:dyDescent="0.25">
      <c r="A15" s="64" t="s">
        <v>0</v>
      </c>
      <c r="B15" s="572"/>
      <c r="C15" s="56" t="s">
        <v>1</v>
      </c>
      <c r="D15" s="65" t="s">
        <v>223</v>
      </c>
      <c r="E15" s="65" t="s">
        <v>224</v>
      </c>
      <c r="F15" s="581"/>
      <c r="G15" s="582" t="s">
        <v>0</v>
      </c>
      <c r="H15" s="582"/>
      <c r="I15" s="88"/>
      <c r="J15" s="90"/>
      <c r="K15" s="66"/>
      <c r="L15" s="562" t="s">
        <v>0</v>
      </c>
      <c r="M15" s="563"/>
      <c r="N15" s="564"/>
      <c r="O15" s="567" t="s">
        <v>205</v>
      </c>
    </row>
    <row r="16" spans="1:15" ht="16.149999999999999" customHeight="1" thickBot="1" x14ac:dyDescent="0.3">
      <c r="A16" s="67">
        <v>2</v>
      </c>
      <c r="B16" s="573"/>
      <c r="C16" s="91" t="s">
        <v>193</v>
      </c>
      <c r="D16" s="92" t="s">
        <v>0</v>
      </c>
      <c r="E16" s="92" t="s">
        <v>0</v>
      </c>
      <c r="F16" s="581"/>
      <c r="G16" s="582" t="s">
        <v>0</v>
      </c>
      <c r="H16" s="582"/>
      <c r="I16" s="88"/>
      <c r="J16" s="93"/>
      <c r="K16" s="72"/>
      <c r="L16" s="565"/>
      <c r="M16" s="565"/>
      <c r="N16" s="566"/>
      <c r="O16" s="568"/>
    </row>
    <row r="17" spans="1:15" ht="15.75" thickTop="1" x14ac:dyDescent="0.25">
      <c r="A17" s="73" t="s">
        <v>206</v>
      </c>
      <c r="B17" s="74" t="s">
        <v>225</v>
      </c>
      <c r="C17" s="75" t="s">
        <v>208</v>
      </c>
      <c r="D17" s="76" t="s">
        <v>209</v>
      </c>
      <c r="E17" s="575" t="s">
        <v>0</v>
      </c>
      <c r="F17" s="576"/>
      <c r="G17" s="576"/>
      <c r="H17" s="576"/>
      <c r="I17" s="577"/>
      <c r="J17" s="77" t="s">
        <v>0</v>
      </c>
      <c r="K17" s="60"/>
      <c r="L17" s="61"/>
      <c r="M17" s="61"/>
      <c r="N17" s="62"/>
      <c r="O17" s="78" t="s">
        <v>210</v>
      </c>
    </row>
    <row r="18" spans="1:15" ht="15.75" thickBot="1" x14ac:dyDescent="0.3">
      <c r="A18" s="79" t="s">
        <v>211</v>
      </c>
      <c r="B18" s="80" t="s">
        <v>225</v>
      </c>
      <c r="C18" s="81" t="s">
        <v>212</v>
      </c>
      <c r="D18" s="82" t="s">
        <v>225</v>
      </c>
      <c r="E18" s="578"/>
      <c r="F18" s="579"/>
      <c r="G18" s="579"/>
      <c r="H18" s="579"/>
      <c r="I18" s="580"/>
      <c r="J18" s="83" t="s">
        <v>213</v>
      </c>
      <c r="K18" s="84"/>
      <c r="L18" s="85"/>
      <c r="M18" s="85"/>
      <c r="N18" s="85"/>
      <c r="O18" s="86" t="s">
        <v>214</v>
      </c>
    </row>
    <row r="19" spans="1:15" ht="15" customHeight="1" thickTop="1" x14ac:dyDescent="0.25">
      <c r="A19" s="52" t="s">
        <v>200</v>
      </c>
      <c r="B19" s="550" t="s">
        <v>227</v>
      </c>
      <c r="C19" s="53" t="s">
        <v>201</v>
      </c>
      <c r="D19" s="552" t="s">
        <v>217</v>
      </c>
      <c r="E19" s="552"/>
      <c r="F19" s="553" t="s">
        <v>0</v>
      </c>
      <c r="G19" s="555" t="s">
        <v>202</v>
      </c>
      <c r="H19" s="555"/>
      <c r="I19" s="54">
        <v>2</v>
      </c>
      <c r="J19" s="556" t="s">
        <v>236</v>
      </c>
      <c r="K19" s="557"/>
      <c r="L19" s="557"/>
      <c r="M19" s="557"/>
      <c r="N19" s="557"/>
      <c r="O19" s="558"/>
    </row>
    <row r="20" spans="1:15" ht="15" customHeight="1" thickBot="1" x14ac:dyDescent="0.3">
      <c r="A20" s="55">
        <v>1137</v>
      </c>
      <c r="B20" s="551"/>
      <c r="C20" s="56" t="s">
        <v>203</v>
      </c>
      <c r="D20" s="57" t="s">
        <v>218</v>
      </c>
      <c r="E20" s="57" t="s">
        <v>226</v>
      </c>
      <c r="F20" s="554"/>
      <c r="G20" s="559" t="s">
        <v>204</v>
      </c>
      <c r="H20" s="559"/>
      <c r="I20" s="58">
        <v>2</v>
      </c>
      <c r="J20" s="59"/>
      <c r="K20" s="60"/>
      <c r="L20" s="61"/>
      <c r="M20" s="61"/>
      <c r="N20" s="62"/>
      <c r="O20" s="63"/>
    </row>
    <row r="21" spans="1:15" ht="15" customHeight="1" thickTop="1" x14ac:dyDescent="0.25">
      <c r="A21" s="64" t="s">
        <v>0</v>
      </c>
      <c r="B21" s="551"/>
      <c r="C21" s="56" t="s">
        <v>1</v>
      </c>
      <c r="D21" s="65" t="s">
        <v>228</v>
      </c>
      <c r="E21" s="65" t="s">
        <v>229</v>
      </c>
      <c r="F21" s="560" t="s">
        <v>0</v>
      </c>
      <c r="G21" s="559" t="s">
        <v>215</v>
      </c>
      <c r="H21" s="559"/>
      <c r="I21" s="58">
        <v>4</v>
      </c>
      <c r="J21" s="66"/>
      <c r="K21" s="66"/>
      <c r="L21" s="562" t="s">
        <v>0</v>
      </c>
      <c r="M21" s="563"/>
      <c r="N21" s="564"/>
      <c r="O21" s="567" t="s">
        <v>205</v>
      </c>
    </row>
    <row r="22" spans="1:15" ht="16.149999999999999" customHeight="1" thickBot="1" x14ac:dyDescent="0.3">
      <c r="A22" s="67">
        <v>3</v>
      </c>
      <c r="B22" s="551"/>
      <c r="C22" s="68" t="s">
        <v>193</v>
      </c>
      <c r="D22" s="69" t="s">
        <v>0</v>
      </c>
      <c r="E22" s="70" t="s">
        <v>0</v>
      </c>
      <c r="F22" s="561"/>
      <c r="G22" s="569" t="s">
        <v>0</v>
      </c>
      <c r="H22" s="569"/>
      <c r="I22" s="71"/>
      <c r="J22" s="72"/>
      <c r="K22" s="72"/>
      <c r="L22" s="565"/>
      <c r="M22" s="565"/>
      <c r="N22" s="566"/>
      <c r="O22" s="568"/>
    </row>
    <row r="23" spans="1:15" ht="15.75" thickTop="1" x14ac:dyDescent="0.25">
      <c r="A23" s="73" t="s">
        <v>206</v>
      </c>
      <c r="B23" s="74" t="s">
        <v>225</v>
      </c>
      <c r="C23" s="75" t="s">
        <v>208</v>
      </c>
      <c r="D23" s="76" t="s">
        <v>225</v>
      </c>
      <c r="E23" s="575" t="s">
        <v>0</v>
      </c>
      <c r="F23" s="576"/>
      <c r="G23" s="576"/>
      <c r="H23" s="576"/>
      <c r="I23" s="577"/>
      <c r="J23" s="77" t="s">
        <v>0</v>
      </c>
      <c r="K23" s="60"/>
      <c r="L23" s="61"/>
      <c r="M23" s="61"/>
      <c r="N23" s="62"/>
      <c r="O23" s="78" t="s">
        <v>210</v>
      </c>
    </row>
    <row r="24" spans="1:15" ht="15.75" thickBot="1" x14ac:dyDescent="0.3">
      <c r="A24" s="94" t="s">
        <v>211</v>
      </c>
      <c r="B24" s="95" t="s">
        <v>225</v>
      </c>
      <c r="C24" s="96" t="s">
        <v>212</v>
      </c>
      <c r="D24" s="97" t="s">
        <v>225</v>
      </c>
      <c r="E24" s="578"/>
      <c r="F24" s="579"/>
      <c r="G24" s="579"/>
      <c r="H24" s="579"/>
      <c r="I24" s="580"/>
      <c r="J24" s="83" t="s">
        <v>213</v>
      </c>
      <c r="K24" s="84"/>
      <c r="L24" s="85"/>
      <c r="M24" s="85"/>
      <c r="N24" s="85"/>
      <c r="O24" s="86" t="s">
        <v>214</v>
      </c>
    </row>
    <row r="25" spans="1:15" ht="15" customHeight="1" thickTop="1" x14ac:dyDescent="0.25">
      <c r="A25" s="52" t="s">
        <v>200</v>
      </c>
      <c r="B25" s="550" t="s">
        <v>230</v>
      </c>
      <c r="C25" s="53" t="s">
        <v>201</v>
      </c>
      <c r="D25" s="552" t="s">
        <v>217</v>
      </c>
      <c r="E25" s="552"/>
      <c r="F25" s="553" t="s">
        <v>0</v>
      </c>
      <c r="G25" s="559" t="s">
        <v>204</v>
      </c>
      <c r="H25" s="559"/>
      <c r="I25" s="54">
        <v>2</v>
      </c>
      <c r="J25" s="556" t="s">
        <v>236</v>
      </c>
      <c r="K25" s="557"/>
      <c r="L25" s="557"/>
      <c r="M25" s="557"/>
      <c r="N25" s="557"/>
      <c r="O25" s="558"/>
    </row>
    <row r="26" spans="1:15" ht="15" customHeight="1" thickBot="1" x14ac:dyDescent="0.3">
      <c r="A26" s="55">
        <v>1138</v>
      </c>
      <c r="B26" s="551"/>
      <c r="C26" s="56" t="s">
        <v>203</v>
      </c>
      <c r="D26" s="57" t="s">
        <v>231</v>
      </c>
      <c r="E26" s="57" t="s">
        <v>232</v>
      </c>
      <c r="F26" s="554"/>
      <c r="G26" s="559" t="s">
        <v>235</v>
      </c>
      <c r="H26" s="559"/>
      <c r="I26" s="58">
        <v>2</v>
      </c>
      <c r="J26" s="59"/>
      <c r="K26" s="60"/>
      <c r="L26" s="61"/>
      <c r="M26" s="61"/>
      <c r="N26" s="62"/>
      <c r="O26" s="63"/>
    </row>
    <row r="27" spans="1:15" ht="15" customHeight="1" thickTop="1" x14ac:dyDescent="0.25">
      <c r="A27" s="64" t="s">
        <v>0</v>
      </c>
      <c r="B27" s="551"/>
      <c r="C27" s="56" t="s">
        <v>1</v>
      </c>
      <c r="D27" s="65" t="s">
        <v>233</v>
      </c>
      <c r="E27" s="65" t="s">
        <v>234</v>
      </c>
      <c r="F27" s="560" t="s">
        <v>0</v>
      </c>
      <c r="G27" s="559" t="s">
        <v>215</v>
      </c>
      <c r="H27" s="559"/>
      <c r="I27" s="58">
        <v>4</v>
      </c>
      <c r="J27" s="66"/>
      <c r="K27" s="66"/>
      <c r="L27" s="562" t="s">
        <v>0</v>
      </c>
      <c r="M27" s="563"/>
      <c r="N27" s="564"/>
      <c r="O27" s="567" t="s">
        <v>205</v>
      </c>
    </row>
    <row r="28" spans="1:15" ht="16.149999999999999" customHeight="1" thickBot="1" x14ac:dyDescent="0.3">
      <c r="A28" s="67">
        <v>4</v>
      </c>
      <c r="B28" s="551"/>
      <c r="C28" s="68" t="s">
        <v>193</v>
      </c>
      <c r="D28" s="69" t="s">
        <v>0</v>
      </c>
      <c r="E28" s="70" t="s">
        <v>0</v>
      </c>
      <c r="F28" s="561"/>
      <c r="G28" s="569" t="s">
        <v>0</v>
      </c>
      <c r="H28" s="569"/>
      <c r="I28" s="71"/>
      <c r="J28" s="72"/>
      <c r="K28" s="72"/>
      <c r="L28" s="565"/>
      <c r="M28" s="565"/>
      <c r="N28" s="566"/>
      <c r="O28" s="568"/>
    </row>
    <row r="29" spans="1:15" ht="15.75" thickTop="1" x14ac:dyDescent="0.25">
      <c r="A29" s="73" t="s">
        <v>206</v>
      </c>
      <c r="B29" s="74" t="s">
        <v>207</v>
      </c>
      <c r="C29" s="75" t="s">
        <v>208</v>
      </c>
      <c r="D29" s="76" t="s">
        <v>207</v>
      </c>
      <c r="E29" s="575" t="s">
        <v>0</v>
      </c>
      <c r="F29" s="576"/>
      <c r="G29" s="576"/>
      <c r="H29" s="576"/>
      <c r="I29" s="577"/>
      <c r="J29" s="77" t="s">
        <v>0</v>
      </c>
      <c r="K29" s="60"/>
      <c r="L29" s="61"/>
      <c r="M29" s="61"/>
      <c r="N29" s="62"/>
      <c r="O29" s="78" t="s">
        <v>210</v>
      </c>
    </row>
    <row r="30" spans="1:15" ht="15.75" thickBot="1" x14ac:dyDescent="0.3">
      <c r="A30" s="94" t="s">
        <v>211</v>
      </c>
      <c r="B30" s="95" t="s">
        <v>207</v>
      </c>
      <c r="C30" s="96" t="s">
        <v>212</v>
      </c>
      <c r="D30" s="97" t="s">
        <v>207</v>
      </c>
      <c r="E30" s="578"/>
      <c r="F30" s="579"/>
      <c r="G30" s="579"/>
      <c r="H30" s="579"/>
      <c r="I30" s="580"/>
      <c r="J30" s="83" t="s">
        <v>213</v>
      </c>
      <c r="K30" s="84"/>
      <c r="L30" s="85"/>
      <c r="M30" s="85"/>
      <c r="N30" s="85"/>
      <c r="O30" s="86" t="s">
        <v>214</v>
      </c>
    </row>
    <row r="31" spans="1:15" ht="17.25" thickTop="1" thickBot="1" x14ac:dyDescent="0.3">
      <c r="A31" s="98"/>
      <c r="B31" s="99"/>
      <c r="C31" s="100"/>
      <c r="D31" s="101"/>
      <c r="E31" s="102" t="s">
        <v>11</v>
      </c>
      <c r="F31" s="103"/>
      <c r="G31" s="103"/>
      <c r="H31" s="103"/>
      <c r="I31" s="103"/>
      <c r="J31" s="104"/>
      <c r="K31" s="105"/>
      <c r="L31" s="105"/>
      <c r="M31" s="105"/>
      <c r="N31" s="105"/>
      <c r="O31" s="106"/>
    </row>
    <row r="32" spans="1:15" ht="15.75" thickTop="1" x14ac:dyDescent="0.25"/>
  </sheetData>
  <sortState ref="A40:L45">
    <sortCondition ref="J40:J45"/>
  </sortState>
  <mergeCells count="63">
    <mergeCell ref="E29:I30"/>
    <mergeCell ref="B19:B22"/>
    <mergeCell ref="D19:E19"/>
    <mergeCell ref="F19:F20"/>
    <mergeCell ref="G19:H19"/>
    <mergeCell ref="E23:I24"/>
    <mergeCell ref="B25:B28"/>
    <mergeCell ref="D25:E25"/>
    <mergeCell ref="F25:F26"/>
    <mergeCell ref="G25:H25"/>
    <mergeCell ref="G26:H26"/>
    <mergeCell ref="F27:F28"/>
    <mergeCell ref="G27:H27"/>
    <mergeCell ref="L27:N28"/>
    <mergeCell ref="O27:O28"/>
    <mergeCell ref="G28:H28"/>
    <mergeCell ref="J25:O25"/>
    <mergeCell ref="E17:I18"/>
    <mergeCell ref="J19:O19"/>
    <mergeCell ref="G20:H20"/>
    <mergeCell ref="F21:F22"/>
    <mergeCell ref="G21:H21"/>
    <mergeCell ref="L21:N22"/>
    <mergeCell ref="O21:O22"/>
    <mergeCell ref="G22:H22"/>
    <mergeCell ref="E11:I12"/>
    <mergeCell ref="F15:F16"/>
    <mergeCell ref="G15:H15"/>
    <mergeCell ref="L15:N16"/>
    <mergeCell ref="O15:O16"/>
    <mergeCell ref="G16:H16"/>
    <mergeCell ref="B13:B16"/>
    <mergeCell ref="D13:E13"/>
    <mergeCell ref="F13:F14"/>
    <mergeCell ref="G13:H13"/>
    <mergeCell ref="J13:O13"/>
    <mergeCell ref="G14:H14"/>
    <mergeCell ref="G6:I6"/>
    <mergeCell ref="K6:O6"/>
    <mergeCell ref="B7:B10"/>
    <mergeCell ref="D7:E7"/>
    <mergeCell ref="F7:F8"/>
    <mergeCell ref="G7:H7"/>
    <mergeCell ref="J7:O7"/>
    <mergeCell ref="G8:H8"/>
    <mergeCell ref="F9:F10"/>
    <mergeCell ref="G9:H9"/>
    <mergeCell ref="L9:N10"/>
    <mergeCell ref="O9:O10"/>
    <mergeCell ref="G10:H10"/>
    <mergeCell ref="A4:D4"/>
    <mergeCell ref="E4:J4"/>
    <mergeCell ref="A5:D5"/>
    <mergeCell ref="E5:F5"/>
    <mergeCell ref="G5:H5"/>
    <mergeCell ref="I5:K5"/>
    <mergeCell ref="A1:D1"/>
    <mergeCell ref="E1:J1"/>
    <mergeCell ref="A2:D2"/>
    <mergeCell ref="E2:J2"/>
    <mergeCell ref="K2:O3"/>
    <mergeCell ref="A3:D3"/>
    <mergeCell ref="E3:J3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RUN SHEET</vt:lpstr>
      <vt:lpstr>FOLLOW UP SUMMARY LIST</vt:lpstr>
      <vt:lpstr>BRIDGES</vt:lpstr>
      <vt:lpstr>'RUN SHEET'!Print_Area</vt:lpstr>
      <vt:lpstr>'RUN SHEET'!Print_Titles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</cp:lastModifiedBy>
  <cp:lastPrinted>2017-10-28T22:23:02Z</cp:lastPrinted>
  <dcterms:created xsi:type="dcterms:W3CDTF">2013-09-03T22:11:00Z</dcterms:created>
  <dcterms:modified xsi:type="dcterms:W3CDTF">2018-04-05T17:30:09Z</dcterms:modified>
</cp:coreProperties>
</file>