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A149" i="2" l="1"/>
  <c r="N144" i="2"/>
  <c r="A144" i="2"/>
  <c r="A132" i="2"/>
  <c r="A92" i="2"/>
  <c r="A77" i="2"/>
  <c r="A32" i="2"/>
  <c r="A112" i="2" l="1"/>
  <c r="A107" i="2"/>
  <c r="N97" i="2"/>
  <c r="A72" i="2"/>
  <c r="A67" i="2"/>
  <c r="A62" i="2"/>
  <c r="A57" i="2"/>
  <c r="A52" i="2"/>
  <c r="A47" i="2"/>
  <c r="A42" i="2"/>
  <c r="A102" i="2" l="1"/>
  <c r="A87" i="2"/>
  <c r="N149" i="2"/>
  <c r="N127" i="2"/>
  <c r="N102" i="2"/>
  <c r="N77" i="2"/>
  <c r="L159" i="2"/>
  <c r="L154" i="2"/>
  <c r="L149" i="2"/>
  <c r="L144" i="2"/>
  <c r="L139" i="2"/>
  <c r="L132" i="2"/>
  <c r="L127" i="2"/>
  <c r="L122" i="2"/>
  <c r="L117" i="2"/>
  <c r="L112" i="2"/>
  <c r="L107" i="2"/>
  <c r="L102" i="2"/>
  <c r="L97" i="2"/>
  <c r="L92" i="2"/>
  <c r="L87" i="2"/>
  <c r="L82" i="2"/>
  <c r="L77" i="2"/>
  <c r="L72" i="2"/>
  <c r="L62" i="2"/>
  <c r="L67" i="2"/>
  <c r="L57" i="2"/>
  <c r="L52" i="2"/>
  <c r="L47" i="2"/>
  <c r="L42" i="2"/>
  <c r="L37" i="2"/>
  <c r="AG29" i="2"/>
  <c r="AG30" i="2"/>
  <c r="AG24" i="2"/>
  <c r="AG25" i="2"/>
  <c r="AQ25" i="2" s="1"/>
  <c r="L22" i="2"/>
  <c r="L17" i="2"/>
  <c r="L12" i="2"/>
  <c r="A159" i="2"/>
  <c r="A154" i="2"/>
  <c r="A139" i="2"/>
  <c r="A127" i="2"/>
  <c r="A122" i="2"/>
  <c r="A117" i="2"/>
  <c r="A97" i="2"/>
  <c r="A82" i="2"/>
  <c r="A37" i="2"/>
  <c r="A22" i="2"/>
  <c r="A27" i="2"/>
  <c r="A17" i="2"/>
  <c r="A12" i="2"/>
  <c r="N87" i="2"/>
  <c r="N27" i="2"/>
  <c r="J125" i="2"/>
  <c r="I125" i="2"/>
  <c r="I126" i="2" s="1"/>
  <c r="H125" i="2"/>
  <c r="H126" i="2" s="1"/>
  <c r="G125" i="2"/>
  <c r="F125" i="2"/>
  <c r="F126" i="2" s="1"/>
  <c r="E125" i="2"/>
  <c r="E126" i="2" s="1"/>
  <c r="J120" i="2"/>
  <c r="I120" i="2"/>
  <c r="I121" i="2" s="1"/>
  <c r="H120" i="2"/>
  <c r="H121" i="2" s="1"/>
  <c r="G120" i="2"/>
  <c r="F120" i="2"/>
  <c r="F121" i="2" s="1"/>
  <c r="E120" i="2"/>
  <c r="E121" i="2" s="1"/>
  <c r="N146" i="2"/>
  <c r="J110" i="2"/>
  <c r="I110" i="2"/>
  <c r="H110" i="2"/>
  <c r="G110" i="2"/>
  <c r="F110" i="2"/>
  <c r="E110" i="2"/>
  <c r="J65" i="2"/>
  <c r="I65" i="2"/>
  <c r="H65" i="2"/>
  <c r="G65" i="2"/>
  <c r="F65" i="2"/>
  <c r="E65" i="2"/>
  <c r="J45" i="2"/>
  <c r="I45" i="2"/>
  <c r="H45" i="2"/>
  <c r="G45" i="2"/>
  <c r="F45" i="2"/>
  <c r="E45" i="2"/>
  <c r="J40" i="2"/>
  <c r="I40" i="2"/>
  <c r="H40" i="2"/>
  <c r="G40" i="2"/>
  <c r="F40" i="2"/>
  <c r="E40" i="2"/>
  <c r="J35" i="2"/>
  <c r="I35" i="2"/>
  <c r="H35" i="2"/>
  <c r="G35" i="2"/>
  <c r="F35" i="2"/>
  <c r="E35" i="2"/>
  <c r="J30" i="2"/>
  <c r="I30" i="2"/>
  <c r="H30" i="2"/>
  <c r="G30" i="2"/>
  <c r="F30" i="2"/>
  <c r="E30" i="2"/>
  <c r="J20" i="2"/>
  <c r="I20" i="2"/>
  <c r="H20" i="2"/>
  <c r="G20" i="2"/>
  <c r="F20" i="2"/>
  <c r="E20" i="2"/>
  <c r="J15" i="2"/>
  <c r="I15" i="2"/>
  <c r="H15" i="2"/>
  <c r="G15" i="2"/>
  <c r="F15" i="2"/>
  <c r="E15" i="2"/>
  <c r="J10" i="2"/>
  <c r="I10" i="2"/>
  <c r="H10" i="2"/>
  <c r="G10" i="2"/>
  <c r="F10" i="2"/>
  <c r="E10" i="2"/>
  <c r="P2" i="2"/>
  <c r="P7" i="2" s="1"/>
  <c r="P134" i="2" s="1"/>
  <c r="P22" i="2"/>
  <c r="N22" i="2"/>
  <c r="N19" i="2"/>
  <c r="N24" i="2"/>
  <c r="N32" i="2"/>
  <c r="N29" i="2"/>
  <c r="P37" i="2"/>
  <c r="N37" i="2"/>
  <c r="N34" i="2"/>
  <c r="P42" i="2"/>
  <c r="N42" i="2"/>
  <c r="N39" i="2"/>
  <c r="P47" i="2"/>
  <c r="N47" i="2"/>
  <c r="N44" i="2"/>
  <c r="P52" i="2"/>
  <c r="N52" i="2"/>
  <c r="N49" i="2"/>
  <c r="P57" i="2"/>
  <c r="N57" i="2"/>
  <c r="N54" i="2"/>
  <c r="P62" i="2"/>
  <c r="N62" i="2"/>
  <c r="N59" i="2"/>
  <c r="P67" i="2"/>
  <c r="N67" i="2"/>
  <c r="N64" i="2"/>
  <c r="N14" i="2"/>
  <c r="AG49" i="2"/>
  <c r="AE49" i="2"/>
  <c r="AG50" i="2"/>
  <c r="AE50" i="2"/>
  <c r="AE9" i="2"/>
  <c r="AG9" i="2"/>
  <c r="AQ9" i="2" s="1"/>
  <c r="AE10" i="2"/>
  <c r="AG10" i="2"/>
  <c r="AQ10" i="2" s="1"/>
  <c r="AB160" i="2"/>
  <c r="AA160" i="2"/>
  <c r="AA1" i="2" s="1"/>
  <c r="K3" i="2" s="1"/>
  <c r="Z160" i="2"/>
  <c r="Z1" i="2" s="1"/>
  <c r="I3" i="2" s="1"/>
  <c r="M160" i="2"/>
  <c r="J1" i="2" s="1"/>
  <c r="S160" i="2"/>
  <c r="O1" i="2" s="1"/>
  <c r="Q160" i="2"/>
  <c r="N1" i="2" s="1"/>
  <c r="O160" i="2"/>
  <c r="L1" i="2" s="1"/>
  <c r="K160" i="2"/>
  <c r="B1" i="2" s="1"/>
  <c r="P159" i="2"/>
  <c r="N159" i="2"/>
  <c r="K159" i="2"/>
  <c r="AE156" i="2"/>
  <c r="AO156" i="2" s="1"/>
  <c r="AG156" i="2"/>
  <c r="AQ156" i="2" s="1"/>
  <c r="AE157" i="2"/>
  <c r="AO157" i="2" s="1"/>
  <c r="AG157" i="2"/>
  <c r="AQ157" i="2" s="1"/>
  <c r="J157" i="2"/>
  <c r="J158" i="2" s="1"/>
  <c r="I157" i="2"/>
  <c r="I158" i="2" s="1"/>
  <c r="H157" i="2"/>
  <c r="H158" i="2"/>
  <c r="G157" i="2"/>
  <c r="G158" i="2"/>
  <c r="F157" i="2"/>
  <c r="F158" i="2"/>
  <c r="E157" i="2"/>
  <c r="E158" i="2"/>
  <c r="N156" i="2"/>
  <c r="P149" i="2"/>
  <c r="K149" i="2"/>
  <c r="AE146" i="2"/>
  <c r="AO146" i="2" s="1"/>
  <c r="AG146" i="2"/>
  <c r="AE147" i="2"/>
  <c r="AO147" i="2" s="1"/>
  <c r="AG147" i="2"/>
  <c r="J147" i="2"/>
  <c r="J148" i="2" s="1"/>
  <c r="I147" i="2"/>
  <c r="I148" i="2" s="1"/>
  <c r="H147" i="2"/>
  <c r="H148" i="2" s="1"/>
  <c r="G147" i="2"/>
  <c r="G148" i="2" s="1"/>
  <c r="F147" i="2"/>
  <c r="F148" i="2" s="1"/>
  <c r="E147" i="2"/>
  <c r="E148" i="2" s="1"/>
  <c r="AQ147" i="2"/>
  <c r="P144" i="2"/>
  <c r="K144" i="2"/>
  <c r="AE141" i="2"/>
  <c r="AG141" i="2"/>
  <c r="AE142" i="2"/>
  <c r="AO142" i="2" s="1"/>
  <c r="AG142" i="2"/>
  <c r="AQ142" i="2" s="1"/>
  <c r="J142" i="2"/>
  <c r="J143" i="2" s="1"/>
  <c r="I142" i="2"/>
  <c r="I143" i="2" s="1"/>
  <c r="H142" i="2"/>
  <c r="H143" i="2" s="1"/>
  <c r="G142" i="2"/>
  <c r="G143" i="2" s="1"/>
  <c r="F142" i="2"/>
  <c r="F143" i="2" s="1"/>
  <c r="E142" i="2"/>
  <c r="E143" i="2" s="1"/>
  <c r="AO141" i="2"/>
  <c r="N141" i="2"/>
  <c r="P154" i="2"/>
  <c r="N154" i="2"/>
  <c r="K154" i="2"/>
  <c r="AE151" i="2"/>
  <c r="AO151" i="2" s="1"/>
  <c r="AG151" i="2"/>
  <c r="AQ151" i="2" s="1"/>
  <c r="AE152" i="2"/>
  <c r="AO152" i="2" s="1"/>
  <c r="AG152" i="2"/>
  <c r="AQ152" i="2" s="1"/>
  <c r="J152" i="2"/>
  <c r="J153" i="2" s="1"/>
  <c r="I152" i="2"/>
  <c r="I153" i="2" s="1"/>
  <c r="H152" i="2"/>
  <c r="H153" i="2" s="1"/>
  <c r="G152" i="2"/>
  <c r="G153" i="2" s="1"/>
  <c r="F152" i="2"/>
  <c r="F153" i="2" s="1"/>
  <c r="E152" i="2"/>
  <c r="E153" i="2" s="1"/>
  <c r="N151" i="2"/>
  <c r="AG136" i="2"/>
  <c r="AQ136" i="2" s="1"/>
  <c r="AE136" i="2"/>
  <c r="AG137" i="2"/>
  <c r="AQ137" i="2" s="1"/>
  <c r="AE137" i="2"/>
  <c r="P139" i="2"/>
  <c r="N139" i="2"/>
  <c r="K139" i="2"/>
  <c r="J137" i="2"/>
  <c r="J138" i="2" s="1"/>
  <c r="I137" i="2"/>
  <c r="I138" i="2" s="1"/>
  <c r="H137" i="2"/>
  <c r="H138" i="2"/>
  <c r="G137" i="2"/>
  <c r="G138" i="2" s="1"/>
  <c r="F137" i="2"/>
  <c r="F138" i="2" s="1"/>
  <c r="E137" i="2"/>
  <c r="E138" i="2" s="1"/>
  <c r="AO136" i="2"/>
  <c r="AO137" i="2"/>
  <c r="N136" i="2"/>
  <c r="N9" i="2"/>
  <c r="N17" i="2"/>
  <c r="AG129" i="2"/>
  <c r="AE129" i="2"/>
  <c r="AG130" i="2"/>
  <c r="AQ130" i="2" s="1"/>
  <c r="AE130" i="2"/>
  <c r="P132" i="2"/>
  <c r="AG124" i="2"/>
  <c r="AE124" i="2"/>
  <c r="AO124" i="2" s="1"/>
  <c r="AG125" i="2"/>
  <c r="AI125" i="2" s="1"/>
  <c r="AE125" i="2"/>
  <c r="P127" i="2"/>
  <c r="AG119" i="2"/>
  <c r="AE119" i="2"/>
  <c r="AG120" i="2"/>
  <c r="AE120" i="2"/>
  <c r="AO120" i="2" s="1"/>
  <c r="P122" i="2"/>
  <c r="P117" i="2"/>
  <c r="AG109" i="2"/>
  <c r="AE109" i="2"/>
  <c r="AG110" i="2"/>
  <c r="AE110" i="2"/>
  <c r="AO110" i="2" s="1"/>
  <c r="P112" i="2"/>
  <c r="AG104" i="2"/>
  <c r="AE104" i="2"/>
  <c r="AG105" i="2"/>
  <c r="AE105" i="2"/>
  <c r="P107" i="2"/>
  <c r="AG99" i="2"/>
  <c r="AE99" i="2"/>
  <c r="AO99" i="2" s="1"/>
  <c r="AG100" i="2"/>
  <c r="AE100" i="2"/>
  <c r="AO100" i="2" s="1"/>
  <c r="P102" i="2"/>
  <c r="AG94" i="2"/>
  <c r="AQ94" i="2" s="1"/>
  <c r="AE94" i="2"/>
  <c r="AG95" i="2"/>
  <c r="AQ95" i="2" s="1"/>
  <c r="AE95" i="2"/>
  <c r="P97" i="2"/>
  <c r="AG89" i="2"/>
  <c r="AE89" i="2"/>
  <c r="AG90" i="2"/>
  <c r="AQ90" i="2" s="1"/>
  <c r="AE90" i="2"/>
  <c r="AO90" i="2" s="1"/>
  <c r="P92" i="2"/>
  <c r="AG84" i="2"/>
  <c r="AQ84" i="2" s="1"/>
  <c r="AE84" i="2"/>
  <c r="AG85" i="2"/>
  <c r="AQ85" i="2" s="1"/>
  <c r="AE85" i="2"/>
  <c r="P87" i="2"/>
  <c r="AG79" i="2"/>
  <c r="AQ79" i="2" s="1"/>
  <c r="AE79" i="2"/>
  <c r="AG80" i="2"/>
  <c r="AE80" i="2"/>
  <c r="P82" i="2"/>
  <c r="AG74" i="2"/>
  <c r="AQ74" i="2" s="1"/>
  <c r="AE74" i="2"/>
  <c r="AG75" i="2"/>
  <c r="AE75" i="2"/>
  <c r="P77" i="2"/>
  <c r="AG69" i="2"/>
  <c r="AE69" i="2"/>
  <c r="AO69" i="2" s="1"/>
  <c r="AG70" i="2"/>
  <c r="AQ70" i="2" s="1"/>
  <c r="AE70" i="2"/>
  <c r="AO70" i="2" s="1"/>
  <c r="P72" i="2"/>
  <c r="AG64" i="2"/>
  <c r="AQ64" i="2" s="1"/>
  <c r="AE64" i="2"/>
  <c r="AG65" i="2"/>
  <c r="AE65" i="2"/>
  <c r="AG59" i="2"/>
  <c r="AQ59" i="2" s="1"/>
  <c r="AE59" i="2"/>
  <c r="AG60" i="2"/>
  <c r="AS61" i="2" s="1"/>
  <c r="AE60" i="2"/>
  <c r="AG54" i="2"/>
  <c r="AQ54" i="2" s="1"/>
  <c r="AE54" i="2"/>
  <c r="AG55" i="2"/>
  <c r="AQ55" i="2" s="1"/>
  <c r="AE55" i="2"/>
  <c r="AG44" i="2"/>
  <c r="AQ44" i="2" s="1"/>
  <c r="AE44" i="2"/>
  <c r="AO44" i="2" s="1"/>
  <c r="AG45" i="2"/>
  <c r="AS46" i="2" s="1"/>
  <c r="AE45" i="2"/>
  <c r="AG39" i="2"/>
  <c r="AQ39" i="2" s="1"/>
  <c r="AE39" i="2"/>
  <c r="AE40" i="2"/>
  <c r="AI40" i="2" s="1"/>
  <c r="AG40" i="2"/>
  <c r="AE24" i="2"/>
  <c r="AO24" i="2" s="1"/>
  <c r="AE25" i="2"/>
  <c r="AG19" i="2"/>
  <c r="AI19" i="2" s="1"/>
  <c r="AK20" i="2" s="1"/>
  <c r="AM20" i="2" s="1"/>
  <c r="AE19" i="2"/>
  <c r="AG20" i="2"/>
  <c r="AQ20" i="2" s="1"/>
  <c r="AE20" i="2"/>
  <c r="AO20" i="2" s="1"/>
  <c r="AG14" i="2"/>
  <c r="AI14" i="2" s="1"/>
  <c r="AK15" i="2" s="1"/>
  <c r="AM15" i="2" s="1"/>
  <c r="AE14" i="2"/>
  <c r="AG15" i="2"/>
  <c r="AQ15" i="2" s="1"/>
  <c r="AE15" i="2"/>
  <c r="AO15" i="2" s="1"/>
  <c r="P17" i="2"/>
  <c r="N12" i="2"/>
  <c r="AO129" i="2"/>
  <c r="AS126" i="2"/>
  <c r="AQ124" i="2"/>
  <c r="AO125" i="2"/>
  <c r="AO119" i="2"/>
  <c r="AQ120" i="2"/>
  <c r="AE114" i="2"/>
  <c r="AG114" i="2"/>
  <c r="AE115" i="2"/>
  <c r="AO115" i="2" s="1"/>
  <c r="AG115" i="2"/>
  <c r="AQ115" i="2" s="1"/>
  <c r="AO114" i="2"/>
  <c r="AO109" i="2"/>
  <c r="AQ109" i="2"/>
  <c r="G105" i="2"/>
  <c r="AQ104" i="2"/>
  <c r="AQ105" i="2"/>
  <c r="AO105" i="2"/>
  <c r="AQ99" i="2"/>
  <c r="AQ100" i="2"/>
  <c r="AO94" i="2"/>
  <c r="AO89" i="2"/>
  <c r="AQ89" i="2"/>
  <c r="AO84" i="2"/>
  <c r="AO85" i="2"/>
  <c r="AQ80" i="2"/>
  <c r="AO80" i="2"/>
  <c r="AO74" i="2"/>
  <c r="AQ75" i="2"/>
  <c r="AS71" i="2"/>
  <c r="AQ69" i="2"/>
  <c r="AG34" i="2"/>
  <c r="AQ34" i="2" s="1"/>
  <c r="AE34" i="2"/>
  <c r="AO34" i="2" s="1"/>
  <c r="AG35" i="2"/>
  <c r="AQ35" i="2" s="1"/>
  <c r="AE35" i="2"/>
  <c r="AO35" i="2" s="1"/>
  <c r="AE29" i="2"/>
  <c r="AQ30" i="2"/>
  <c r="AE30" i="2"/>
  <c r="AI30" i="2" s="1"/>
  <c r="AO10" i="2"/>
  <c r="AO64" i="2"/>
  <c r="AQ65" i="2"/>
  <c r="AO65" i="2"/>
  <c r="AO60" i="2"/>
  <c r="AO55" i="2"/>
  <c r="AS51" i="2"/>
  <c r="AO49" i="2"/>
  <c r="AQ49" i="2"/>
  <c r="AQ50" i="2"/>
  <c r="AO50" i="2"/>
  <c r="AO45" i="2"/>
  <c r="AQ40" i="2"/>
  <c r="AQ24" i="2"/>
  <c r="AQ14" i="2"/>
  <c r="AB1" i="2"/>
  <c r="M3" i="2" s="1"/>
  <c r="N3" i="2" s="1"/>
  <c r="N132" i="2"/>
  <c r="K132" i="2"/>
  <c r="N122" i="2"/>
  <c r="K122" i="2"/>
  <c r="N117" i="2"/>
  <c r="K117" i="2"/>
  <c r="N112" i="2"/>
  <c r="K112" i="2"/>
  <c r="N109" i="2"/>
  <c r="J130" i="2"/>
  <c r="J131" i="2" s="1"/>
  <c r="I130" i="2"/>
  <c r="I131" i="2" s="1"/>
  <c r="H130" i="2"/>
  <c r="H131" i="2" s="1"/>
  <c r="G130" i="2"/>
  <c r="G131" i="2" s="1"/>
  <c r="F130" i="2"/>
  <c r="F131" i="2" s="1"/>
  <c r="E130" i="2"/>
  <c r="E131" i="2" s="1"/>
  <c r="N129" i="2"/>
  <c r="K127" i="2"/>
  <c r="N124" i="2"/>
  <c r="N119" i="2"/>
  <c r="N114" i="2"/>
  <c r="N107" i="2"/>
  <c r="K107" i="2"/>
  <c r="J105" i="2"/>
  <c r="I105" i="2"/>
  <c r="H105" i="2"/>
  <c r="F105" i="2"/>
  <c r="E105" i="2"/>
  <c r="N104" i="2"/>
  <c r="K102" i="2"/>
  <c r="J100" i="2"/>
  <c r="I100" i="2"/>
  <c r="H100" i="2"/>
  <c r="G100" i="2"/>
  <c r="F100" i="2"/>
  <c r="E100" i="2"/>
  <c r="N99" i="2"/>
  <c r="K97" i="2"/>
  <c r="J95" i="2"/>
  <c r="I95" i="2"/>
  <c r="H95" i="2"/>
  <c r="G95" i="2"/>
  <c r="F95" i="2"/>
  <c r="E95" i="2"/>
  <c r="N94" i="2"/>
  <c r="N92" i="2"/>
  <c r="K92" i="2"/>
  <c r="N89" i="2"/>
  <c r="K87" i="2"/>
  <c r="J85" i="2"/>
  <c r="I85" i="2"/>
  <c r="H85" i="2"/>
  <c r="G85" i="2"/>
  <c r="F85" i="2"/>
  <c r="E85" i="2"/>
  <c r="N84" i="2"/>
  <c r="N82" i="2"/>
  <c r="K82" i="2"/>
  <c r="J80" i="2"/>
  <c r="I80" i="2"/>
  <c r="H80" i="2"/>
  <c r="G80" i="2"/>
  <c r="F80" i="2"/>
  <c r="E80" i="2"/>
  <c r="N79" i="2"/>
  <c r="K77" i="2"/>
  <c r="J75" i="2"/>
  <c r="I75" i="2"/>
  <c r="H75" i="2"/>
  <c r="G75" i="2"/>
  <c r="F75" i="2"/>
  <c r="E75" i="2"/>
  <c r="N74" i="2"/>
  <c r="N72" i="2"/>
  <c r="K72" i="2"/>
  <c r="J70" i="2"/>
  <c r="I70" i="2"/>
  <c r="H70" i="2"/>
  <c r="G70" i="2"/>
  <c r="F70" i="2"/>
  <c r="E70" i="2"/>
  <c r="N69" i="2"/>
  <c r="K67" i="2"/>
  <c r="K62" i="2"/>
  <c r="K57" i="2"/>
  <c r="K52" i="2"/>
  <c r="K47" i="2"/>
  <c r="K42" i="2"/>
  <c r="K37" i="2"/>
  <c r="K22" i="2"/>
  <c r="K17" i="2"/>
  <c r="K12" i="2"/>
  <c r="AQ29" i="2"/>
  <c r="AO29" i="2"/>
  <c r="AS21" i="2"/>
  <c r="AO19" i="2"/>
  <c r="AO14" i="2"/>
  <c r="AO9" i="2"/>
  <c r="AS11" i="2"/>
  <c r="AI9" i="2"/>
  <c r="AK10" i="2" s="1"/>
  <c r="AM10" i="2" s="1"/>
  <c r="P12" i="2"/>
  <c r="AS136" i="2" l="1"/>
  <c r="AS137" i="2" s="1"/>
  <c r="AI129" i="2"/>
  <c r="AK130" i="2" s="1"/>
  <c r="AS81" i="2"/>
  <c r="AO40" i="2"/>
  <c r="AS39" i="2" s="1"/>
  <c r="AS40" i="2" s="1"/>
  <c r="AQ45" i="2"/>
  <c r="AQ60" i="2"/>
  <c r="AI114" i="2"/>
  <c r="AK115" i="2" s="1"/>
  <c r="AQ129" i="2"/>
  <c r="AI25" i="2"/>
  <c r="AS41" i="2"/>
  <c r="AS56" i="2"/>
  <c r="AI59" i="2"/>
  <c r="AK60" i="2" s="1"/>
  <c r="AM60" i="2" s="1"/>
  <c r="AS66" i="2"/>
  <c r="AI75" i="2"/>
  <c r="AK74" i="2" s="1"/>
  <c r="AM74" i="2" s="1"/>
  <c r="AS86" i="2"/>
  <c r="AI95" i="2"/>
  <c r="AK94" i="2" s="1"/>
  <c r="AM94" i="2" s="1"/>
  <c r="AS101" i="2"/>
  <c r="AS106" i="2"/>
  <c r="AS111" i="2"/>
  <c r="AS121" i="2"/>
  <c r="AI124" i="2"/>
  <c r="AK125" i="2" s="1"/>
  <c r="AS131" i="2"/>
  <c r="AI156" i="2"/>
  <c r="AK157" i="2" s="1"/>
  <c r="AM157" i="2" s="1"/>
  <c r="AI10" i="2"/>
  <c r="AK9" i="2" s="1"/>
  <c r="AU9" i="2" s="1"/>
  <c r="AQ19" i="2"/>
  <c r="AS84" i="2"/>
  <c r="AS85" i="2" s="1"/>
  <c r="AS91" i="2"/>
  <c r="AO79" i="2"/>
  <c r="AS79" i="2" s="1"/>
  <c r="AS80" i="2" s="1"/>
  <c r="AQ125" i="2"/>
  <c r="AS9" i="2"/>
  <c r="AS10" i="2" s="1"/>
  <c r="AI34" i="2"/>
  <c r="AK35" i="2" s="1"/>
  <c r="AI49" i="2"/>
  <c r="AK50" i="2" s="1"/>
  <c r="AM50" i="2" s="1"/>
  <c r="AS36" i="2"/>
  <c r="AS96" i="2"/>
  <c r="AQ119" i="2"/>
  <c r="AO130" i="2"/>
  <c r="AS26" i="2"/>
  <c r="AO39" i="2"/>
  <c r="AO54" i="2"/>
  <c r="AO104" i="2"/>
  <c r="AS104" i="2" s="1"/>
  <c r="AS105" i="2" s="1"/>
  <c r="AQ110" i="2"/>
  <c r="AI157" i="2"/>
  <c r="AK156" i="2" s="1"/>
  <c r="AS14" i="2"/>
  <c r="AS15" i="2" s="1"/>
  <c r="AS31" i="2"/>
  <c r="AO95" i="2"/>
  <c r="AS16" i="2"/>
  <c r="AO25" i="2"/>
  <c r="AS24" i="2" s="1"/>
  <c r="AS25" i="2" s="1"/>
  <c r="AO59" i="2"/>
  <c r="AS59" i="2" s="1"/>
  <c r="AS60" i="2" s="1"/>
  <c r="AO75" i="2"/>
  <c r="AS76" i="2"/>
  <c r="AK39" i="2"/>
  <c r="AM39" i="2" s="1"/>
  <c r="AI74" i="2"/>
  <c r="AK75" i="2" s="1"/>
  <c r="AM75" i="2" s="1"/>
  <c r="AI94" i="2"/>
  <c r="AK95" i="2" s="1"/>
  <c r="AM95" i="2" s="1"/>
  <c r="AK124" i="2"/>
  <c r="AM124" i="2" s="1"/>
  <c r="AS158" i="2"/>
  <c r="AI137" i="2"/>
  <c r="AK136" i="2" s="1"/>
  <c r="AM136" i="2" s="1"/>
  <c r="AS54" i="2"/>
  <c r="AS55" i="2" s="1"/>
  <c r="AI55" i="2"/>
  <c r="AK54" i="2" s="1"/>
  <c r="AM54" i="2" s="1"/>
  <c r="AI142" i="2"/>
  <c r="AK141" i="2" s="1"/>
  <c r="AM141" i="2" s="1"/>
  <c r="AO30" i="2"/>
  <c r="AS29" i="2" s="1"/>
  <c r="AS30" i="2" s="1"/>
  <c r="AS99" i="2"/>
  <c r="AS100" i="2" s="1"/>
  <c r="AI15" i="2"/>
  <c r="AI20" i="2"/>
  <c r="AK24" i="2"/>
  <c r="AM24" i="2" s="1"/>
  <c r="AS148" i="2"/>
  <c r="AS44" i="2"/>
  <c r="AS45" i="2" s="1"/>
  <c r="AS64" i="2"/>
  <c r="AS65" i="2" s="1"/>
  <c r="AI54" i="2"/>
  <c r="AK55" i="2" s="1"/>
  <c r="AM55" i="2" s="1"/>
  <c r="AI69" i="2"/>
  <c r="AK70" i="2" s="1"/>
  <c r="AM70" i="2" s="1"/>
  <c r="AS138" i="2"/>
  <c r="AI146" i="2"/>
  <c r="AK147" i="2" s="1"/>
  <c r="AU54" i="2"/>
  <c r="AI70" i="2"/>
  <c r="AK69" i="2" s="1"/>
  <c r="AM69" i="2" s="1"/>
  <c r="AI79" i="2"/>
  <c r="AK80" i="2" s="1"/>
  <c r="AM80" i="2" s="1"/>
  <c r="AI90" i="2"/>
  <c r="AK89" i="2" s="1"/>
  <c r="AM89" i="2" s="1"/>
  <c r="AI99" i="2"/>
  <c r="AK100" i="2" s="1"/>
  <c r="AI110" i="2"/>
  <c r="AK109" i="2" s="1"/>
  <c r="AM109" i="2" s="1"/>
  <c r="AS156" i="2"/>
  <c r="AS157" i="2" s="1"/>
  <c r="AS34" i="2"/>
  <c r="AS35" i="2" s="1"/>
  <c r="AS109" i="2"/>
  <c r="AS110" i="2" s="1"/>
  <c r="AI115" i="2"/>
  <c r="AK114" i="2" s="1"/>
  <c r="AM114" i="2" s="1"/>
  <c r="AK14" i="2"/>
  <c r="AM14" i="2" s="1"/>
  <c r="AK19" i="2"/>
  <c r="AM19" i="2" s="1"/>
  <c r="AI119" i="2"/>
  <c r="AK120" i="2" s="1"/>
  <c r="AU119" i="2" s="1"/>
  <c r="AS151" i="2"/>
  <c r="AS152" i="2" s="1"/>
  <c r="AI50" i="2"/>
  <c r="AK49" i="2" s="1"/>
  <c r="AM49" i="2" s="1"/>
  <c r="AI24" i="2"/>
  <c r="AK25" i="2" s="1"/>
  <c r="AM25" i="2" s="1"/>
  <c r="AK29" i="2"/>
  <c r="AM29" i="2" s="1"/>
  <c r="AS94" i="2"/>
  <c r="AS95" i="2" s="1"/>
  <c r="AS119" i="2"/>
  <c r="AS120" i="2" s="1"/>
  <c r="AS124" i="2"/>
  <c r="AS125" i="2" s="1"/>
  <c r="AS129" i="2"/>
  <c r="AS130" i="2" s="1"/>
  <c r="AI39" i="2"/>
  <c r="AK40" i="2" s="1"/>
  <c r="AI44" i="2"/>
  <c r="AK45" i="2" s="1"/>
  <c r="AI60" i="2"/>
  <c r="AK59" i="2" s="1"/>
  <c r="AM59" i="2" s="1"/>
  <c r="AI64" i="2"/>
  <c r="AK65" i="2" s="1"/>
  <c r="AI80" i="2"/>
  <c r="AK79" i="2" s="1"/>
  <c r="AM79" i="2" s="1"/>
  <c r="AI84" i="2"/>
  <c r="AK85" i="2" s="1"/>
  <c r="AI89" i="2"/>
  <c r="AK90" i="2" s="1"/>
  <c r="AM90" i="2" s="1"/>
  <c r="AI100" i="2"/>
  <c r="AK99" i="2" s="1"/>
  <c r="AM99" i="2" s="1"/>
  <c r="AI104" i="2"/>
  <c r="AK105" i="2" s="1"/>
  <c r="AM105" i="2" s="1"/>
  <c r="AI109" i="2"/>
  <c r="AK110" i="2" s="1"/>
  <c r="AI130" i="2"/>
  <c r="AK129" i="2" s="1"/>
  <c r="AM129" i="2" s="1"/>
  <c r="AI136" i="2"/>
  <c r="AK137" i="2" s="1"/>
  <c r="AM137" i="2" s="1"/>
  <c r="AS143" i="2"/>
  <c r="AS49" i="2"/>
  <c r="AS50" i="2" s="1"/>
  <c r="AM9" i="2"/>
  <c r="AS19" i="2"/>
  <c r="AS20" i="2" s="1"/>
  <c r="AI35" i="2"/>
  <c r="AK34" i="2" s="1"/>
  <c r="AM34" i="2" s="1"/>
  <c r="AS74" i="2"/>
  <c r="AS75" i="2" s="1"/>
  <c r="AI45" i="2"/>
  <c r="AK44" i="2" s="1"/>
  <c r="AM44" i="2" s="1"/>
  <c r="AI65" i="2"/>
  <c r="AK64" i="2" s="1"/>
  <c r="AM64" i="2" s="1"/>
  <c r="AI85" i="2"/>
  <c r="AK84" i="2" s="1"/>
  <c r="AM84" i="2" s="1"/>
  <c r="AI105" i="2"/>
  <c r="AK104" i="2" s="1"/>
  <c r="AM104" i="2" s="1"/>
  <c r="AI120" i="2"/>
  <c r="AK119" i="2" s="1"/>
  <c r="AM119" i="2" s="1"/>
  <c r="AI152" i="2"/>
  <c r="AK151" i="2" s="1"/>
  <c r="AM151" i="2" s="1"/>
  <c r="AI141" i="2"/>
  <c r="AK142" i="2" s="1"/>
  <c r="AU141" i="2" s="1"/>
  <c r="AI147" i="2"/>
  <c r="AK146" i="2" s="1"/>
  <c r="AM146" i="2" s="1"/>
  <c r="AM35" i="2"/>
  <c r="AS69" i="2"/>
  <c r="AS70" i="2" s="1"/>
  <c r="AU79" i="2"/>
  <c r="AU94" i="2"/>
  <c r="AM100" i="2"/>
  <c r="AM130" i="2"/>
  <c r="AU129" i="2"/>
  <c r="AU124" i="2"/>
  <c r="AM125" i="2"/>
  <c r="AU114" i="2"/>
  <c r="AM115" i="2"/>
  <c r="AU104" i="2"/>
  <c r="AM147" i="2"/>
  <c r="AU156" i="2"/>
  <c r="AM156" i="2"/>
  <c r="AS89" i="2"/>
  <c r="AS90" i="2" s="1"/>
  <c r="AI29" i="2"/>
  <c r="AK30" i="2" s="1"/>
  <c r="AQ114" i="2"/>
  <c r="AS114" i="2" s="1"/>
  <c r="AS115" i="2" s="1"/>
  <c r="AS153" i="2"/>
  <c r="AQ141" i="2"/>
  <c r="AS141" i="2" s="1"/>
  <c r="AS142" i="2" s="1"/>
  <c r="AQ146" i="2"/>
  <c r="AS146" i="2" s="1"/>
  <c r="AS147" i="2" s="1"/>
  <c r="AI151" i="2"/>
  <c r="AK152" i="2" s="1"/>
  <c r="AS116" i="2"/>
  <c r="L3" i="2"/>
  <c r="J3" i="2"/>
  <c r="AU59" i="2" l="1"/>
  <c r="AU69" i="2"/>
  <c r="AU136" i="2"/>
  <c r="AM120" i="2"/>
  <c r="AU74" i="2"/>
  <c r="AU109" i="2"/>
  <c r="AU99" i="2"/>
  <c r="AM142" i="2"/>
  <c r="AU146" i="2"/>
  <c r="AU24" i="2"/>
  <c r="L27" i="2" s="1"/>
  <c r="P27" i="2" s="1"/>
  <c r="AU84" i="2"/>
  <c r="AM85" i="2"/>
  <c r="AU34" i="2"/>
  <c r="AU39" i="2"/>
  <c r="AM40" i="2"/>
  <c r="AU14" i="2"/>
  <c r="AM110" i="2"/>
  <c r="AU89" i="2"/>
  <c r="AU64" i="2"/>
  <c r="AM65" i="2"/>
  <c r="AU44" i="2"/>
  <c r="AM45" i="2"/>
  <c r="AU49" i="2"/>
  <c r="AU19" i="2"/>
  <c r="AU29" i="2"/>
  <c r="L32" i="2" s="1"/>
  <c r="P32" i="2" s="1"/>
  <c r="AM30" i="2"/>
  <c r="AM152" i="2"/>
  <c r="AU151" i="2"/>
</calcChain>
</file>

<file path=xl/sharedStrings.xml><?xml version="1.0" encoding="utf-8"?>
<sst xmlns="http://schemas.openxmlformats.org/spreadsheetml/2006/main" count="3019" uniqueCount="356">
  <si>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</si>
  <si>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</si>
  <si>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</si>
  <si>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</si>
  <si>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</si>
  <si>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</si>
  <si>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</si>
  <si>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</si>
  <si>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</si>
  <si>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</si>
  <si>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</si>
  <si>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</si>
  <si>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</si>
  <si>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</si>
  <si>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</si>
  <si>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</si>
  <si>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</si>
  <si>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</si>
  <si>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</si>
  <si>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</si>
  <si>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</si>
  <si>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</si>
  <si>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</si>
  <si>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</si>
  <si>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</si>
  <si>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</si>
  <si>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</si>
  <si>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</si>
  <si>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</si>
  <si>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</si>
  <si>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</si>
  <si>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</si>
  <si>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</si>
  <si>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</si>
  <si>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</si>
  <si>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</si>
  <si>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</si>
  <si>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</si>
  <si>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</si>
  <si>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</si>
  <si>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</si>
  <si>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</si>
  <si>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</si>
  <si>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</si>
  <si>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</si>
  <si>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</si>
  <si>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</si>
  <si>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</si>
  <si>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</si>
  <si>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</si>
  <si>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</si>
  <si>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</si>
  <si>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</si>
  <si>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</si>
  <si>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</si>
  <si>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</si>
  <si>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</si>
  <si>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</si>
  <si>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</si>
  <si>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</si>
  <si>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</si>
  <si>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</si>
  <si>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</si>
  <si>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</si>
  <si>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</si>
  <si>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</si>
  <si>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</si>
  <si>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</si>
  <si>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</si>
  <si>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</si>
  <si>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</si>
  <si>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</si>
  <si>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</si>
  <si>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</si>
  <si>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</si>
  <si>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</si>
  <si>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</si>
  <si>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</si>
  <si>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</si>
  <si>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</si>
  <si>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</si>
  <si>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</si>
  <si>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</si>
  <si>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</si>
  <si>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</si>
  <si>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</si>
  <si>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</si>
  <si>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</si>
  <si>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</si>
  <si>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</si>
  <si>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</si>
  <si>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</si>
  <si>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</si>
  <si>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</si>
  <si>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</si>
  <si>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</si>
  <si>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</si>
  <si>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</si>
  <si>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</si>
  <si>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</si>
  <si>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</si>
  <si>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</si>
  <si>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</si>
  <si>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</si>
  <si>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</si>
  <si>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</si>
  <si>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</si>
  <si>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</si>
  <si>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</si>
  <si>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</si>
  <si>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</si>
  <si>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</si>
  <si>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</si>
  <si>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</si>
  <si>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</si>
  <si>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</si>
  <si>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</si>
  <si>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</si>
  <si>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</si>
  <si>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</si>
  <si>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</si>
  <si>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</si>
  <si>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</si>
  <si>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</si>
  <si>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</si>
  <si>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</si>
  <si>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</si>
  <si>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</si>
  <si>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</si>
  <si>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</si>
  <si>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</si>
  <si>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</si>
  <si>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</si>
  <si>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</si>
  <si>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</si>
  <si>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</si>
  <si>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</si>
  <si>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</si>
  <si>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</si>
  <si>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</si>
  <si>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</si>
  <si>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</si>
  <si>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</si>
  <si>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</si>
  <si>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</si>
  <si>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</si>
  <si>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</si>
  <si>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</si>
  <si>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</si>
  <si>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</si>
  <si>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</si>
  <si>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</si>
  <si>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</si>
  <si>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</si>
  <si>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</si>
  <si>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</si>
  <si>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</si>
  <si>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</si>
  <si>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</si>
  <si>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</si>
  <si>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</si>
  <si>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</si>
  <si>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</si>
  <si>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</si>
  <si>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</si>
  <si>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</si>
  <si>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</si>
  <si>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</si>
  <si>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</si>
  <si>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</si>
  <si>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</si>
  <si>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</si>
  <si>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</si>
  <si>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</si>
  <si>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</si>
  <si>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</si>
  <si>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</si>
  <si>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</si>
  <si>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</si>
  <si>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</si>
  <si>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</si>
  <si>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</si>
  <si>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</si>
  <si>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</si>
  <si>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</si>
  <si>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</si>
  <si>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</si>
  <si>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</si>
  <si>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</si>
  <si>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</si>
  <si>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</si>
  <si>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</si>
  <si>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</si>
  <si>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</si>
  <si>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</si>
  <si>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</si>
  <si>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</si>
  <si>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</si>
  <si>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</si>
  <si>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</si>
  <si>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</si>
  <si>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</si>
  <si>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</si>
  <si>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</si>
  <si>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</si>
  <si>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</si>
  <si>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</si>
  <si>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</si>
  <si>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</si>
  <si>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</si>
  <si>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</si>
  <si>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</si>
  <si>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</si>
  <si>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</si>
  <si>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</si>
  <si>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</si>
  <si>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</si>
  <si>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</si>
  <si>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</si>
  <si>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</si>
  <si>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</si>
  <si>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</si>
  <si>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</si>
  <si>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</si>
  <si>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</si>
  <si>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</si>
  <si>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</si>
  <si>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</si>
  <si>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</si>
  <si>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</si>
  <si>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</si>
  <si>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</si>
  <si>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</si>
  <si>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</si>
  <si>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</si>
  <si>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</si>
  <si>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</si>
  <si>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</si>
  <si>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</si>
  <si>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</si>
  <si>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</si>
  <si>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</si>
  <si>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</si>
  <si>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</si>
  <si>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</si>
  <si>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</si>
  <si>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</si>
  <si>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</si>
  <si>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</si>
  <si>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</si>
  <si>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</si>
  <si>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</si>
  <si>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</si>
  <si>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</si>
  <si>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</si>
  <si>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LAST RPT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</si>
  <si>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</si>
  <si>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</si>
  <si>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</si>
  <si>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</si>
  <si>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</si>
  <si>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</si>
  <si>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</si>
  <si>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</si>
  <si>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</si>
  <si>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</si>
  <si>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</si>
  <si>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</si>
  <si>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</si>
  <si>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</si>
  <si>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</si>
  <si>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</si>
  <si>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</si>
  <si>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</si>
  <si>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</si>
  <si>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</si>
  <si>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</si>
  <si>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</si>
  <si>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</si>
  <si>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</si>
  <si>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</si>
  <si>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</si>
  <si>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</si>
  <si>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</si>
  <si>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</si>
  <si>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</si>
  <si>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t>U. S. COAST GUARD AUX</t>
  </si>
  <si>
    <t>TOTAL PATONS</t>
  </si>
  <si>
    <t>UNAU</t>
  </si>
  <si>
    <t>With DIST OFF STA Calculation Feature</t>
  </si>
  <si>
    <t>,yyy</t>
  </si>
  <si>
    <t>Page 6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</si>
  <si>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</si>
  <si>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</si>
  <si>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</si>
  <si>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Southway Mid Channel Buoy A</t>
  </si>
  <si>
    <t>Red and White</t>
  </si>
  <si>
    <t>2017 REPORT, POSN UPD'D - WP</t>
  </si>
  <si>
    <t>Stuart Smith    508-945-5185</t>
  </si>
  <si>
    <t>Southway Mid Channel Buoy B</t>
  </si>
  <si>
    <t>Southway Mid Channel Buoy C</t>
  </si>
  <si>
    <t>Southway Channel No Wake Buoy A</t>
  </si>
  <si>
    <t>White w ORA Bands</t>
  </si>
  <si>
    <t>2014 REPORT, POSN UPD'D - WP</t>
  </si>
  <si>
    <t>Southway Mid Channel Buoy D</t>
  </si>
  <si>
    <t>Southway Mid Channel Buoy E</t>
  </si>
  <si>
    <t>Southway Mid Channel Buoy F</t>
  </si>
  <si>
    <t>Southway Mid Channel Buoy G</t>
  </si>
  <si>
    <t>Southway Mid Channel Buoy H</t>
  </si>
  <si>
    <t>Southway Mid Channel Buoy I</t>
  </si>
  <si>
    <t>Southway Speed Buoy</t>
  </si>
  <si>
    <t>Annual</t>
  </si>
  <si>
    <t>Southway Mid Channel Buoy J</t>
  </si>
  <si>
    <t>PATON PLAN F1</t>
  </si>
  <si>
    <t>Outermost Harbor Mid Channel A</t>
  </si>
  <si>
    <t>2014 REPORT, 5O FT OFF - WP</t>
  </si>
  <si>
    <t>Outermost Harbor Mid Channel OMH</t>
  </si>
  <si>
    <t>Outermost Harbor Channel Buoy 2</t>
  </si>
  <si>
    <t>Outermost Harbor Channel Buoy 1</t>
  </si>
  <si>
    <t>2016 REPORT, 39.0 FT OFF - WP</t>
  </si>
  <si>
    <t>Outermost Harbor No Wake Buoy</t>
  </si>
  <si>
    <t>Green</t>
  </si>
  <si>
    <t>Outermost Harbor Channel Buoy 3</t>
  </si>
  <si>
    <t>D11 - AE-3 - Southway Run</t>
  </si>
  <si>
    <t>Outermost Harbor Channel Buoy 4</t>
  </si>
  <si>
    <t>Outermost Harbor Channel Buoy 5</t>
  </si>
  <si>
    <t>2016 REPORT, 48.8 FT OFF - WP</t>
  </si>
  <si>
    <t>Outermost Harbor Channel Buoy 7</t>
  </si>
  <si>
    <t>2016 REPORT, 19.7 FT OFF - WP</t>
  </si>
  <si>
    <t>Monomoy Island Western Light</t>
  </si>
  <si>
    <t>Fl W 10s          20 ft</t>
  </si>
  <si>
    <t>White LT on pole.</t>
  </si>
  <si>
    <t>Monomoy Island Eastern Light</t>
  </si>
  <si>
    <t>Monomoy Island Western Trap Light NE</t>
  </si>
  <si>
    <t>Yellow LT on pole.</t>
  </si>
  <si>
    <t>Monomoy Island Western Trap Light SW</t>
  </si>
  <si>
    <t>Monomoy Trap Company       508-945-2702  989 Main Street Chatham MA</t>
  </si>
  <si>
    <r>
      <t xml:space="preserve">2014 REPORT, </t>
    </r>
    <r>
      <rPr>
        <b/>
        <sz val="9"/>
        <color rgb="FFFF0000"/>
        <rFont val="Calibri"/>
        <family val="2"/>
        <scheme val="minor"/>
      </rPr>
      <t>7,828.0 FT OFF STA AT 41-36-17.000 / 070-00-29.000 - Charted POSN does not match. ASK HM IF THIS OWNER EXISTS. NEED A CONFIRMED POSN.</t>
    </r>
  </si>
  <si>
    <t>Momomoy Island Fish Trap Light W</t>
  </si>
  <si>
    <t>Momomoy Island Fish Trap Light E</t>
  </si>
  <si>
    <t>of 6</t>
  </si>
  <si>
    <r>
      <t>2014 REPORT,</t>
    </r>
    <r>
      <rPr>
        <b/>
        <sz val="9"/>
        <color rgb="FFFF0000"/>
        <rFont val="Calibri"/>
        <family val="2"/>
        <scheme val="minor"/>
      </rPr>
      <t xml:space="preserve"> 6,172.2 FT OFF STA AT 41-36-17.000 / 070-00-29.000 - Charted POSN does not match. ASK HM IF THIS OWNER EXISTS.  NEED A CONFIRMED POSN.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</si>
  <si>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12,6438.3 FT OFF STA AT 41-36-10.000 / 070-00-50.000 - Charted POSN does not match. ASK HM IF THIS OWNER EXISTS.  NEED A NEW POSN.</t>
    </r>
  </si>
  <si>
    <r>
      <t>2014 REPORT,</t>
    </r>
    <r>
      <rPr>
        <b/>
        <sz val="9"/>
        <color rgb="FFFF0000"/>
        <rFont val="Calibri"/>
        <family val="2"/>
        <scheme val="minor"/>
      </rPr>
      <t xml:space="preserve"> 13,982.7 FT OFF STA AT 41-36-17.000 / 070-00-29.000 - Charted POSN does not match. ASK HM IF THIS OWNER EXISTS.  NEED A NEW POSN.</t>
    </r>
  </si>
  <si>
    <r>
      <t xml:space="preserve">2016 REPORT, 19.5 FT OFF -WP - </t>
    </r>
    <r>
      <rPr>
        <b/>
        <sz val="9"/>
        <color rgb="FF0000CC"/>
        <rFont val="Calibri"/>
        <family val="2"/>
        <scheme val="minor"/>
      </rPr>
      <t xml:space="preserve">email this photo to the DSO-NS. </t>
    </r>
  </si>
  <si>
    <r>
      <t>2014 REPORT -</t>
    </r>
    <r>
      <rPr>
        <b/>
        <sz val="9"/>
        <color rgb="FFFF0000"/>
        <rFont val="Calibri"/>
        <family val="2"/>
        <scheme val="minor"/>
      </rPr>
      <t xml:space="preserve"> This buoy is currrently PLOTTING IN STAGE HARBOR .</t>
    </r>
  </si>
  <si>
    <t>Just sanity check this aid.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</si>
  <si>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         </t>
    </r>
    <r>
      <rPr>
        <b/>
        <sz val="8"/>
        <rFont val="Arial Narrow"/>
        <family val="2"/>
      </rPr>
      <t xml:space="preserve">and           </t>
    </r>
    <r>
      <rPr>
        <b/>
        <sz val="12"/>
        <rFont val="Arial Narrow"/>
        <family val="2"/>
      </rPr>
      <t>REPORT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</si>
  <si>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>858.3 FT OFF STA  AT 41-39-34.460 / 67-57 16.010 .</t>
    </r>
    <r>
      <rPr>
        <b/>
        <sz val="9"/>
        <color rgb="FF0000CC"/>
        <rFont val="Calibri"/>
        <family val="2"/>
        <scheme val="minor"/>
      </rPr>
      <t>.</t>
    </r>
  </si>
  <si>
    <r>
      <t>2016 REPORT,</t>
    </r>
    <r>
      <rPr>
        <b/>
        <sz val="9"/>
        <color rgb="FFFF0000"/>
        <rFont val="Calibri"/>
        <family val="2"/>
        <scheme val="minor"/>
      </rPr>
      <t xml:space="preserve"> 81.9 FT OFF STA AT 41-39-43.260 / 069-57-13.130.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</si>
  <si>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 xml:space="preserve">140.6 FT OFF STA AT 41-38-47.640 / 069-57-12.400.  </t>
    </r>
  </si>
  <si>
    <r>
      <t xml:space="preserve">2012 REPORT, WP - </t>
    </r>
    <r>
      <rPr>
        <b/>
        <sz val="9"/>
        <color rgb="FFFF0000"/>
        <rFont val="Calibri"/>
        <family val="2"/>
        <scheme val="minor"/>
      </rPr>
      <t>ASK THE HM FOR THE CURRENT STATUS OF THIS LIGHT</t>
    </r>
  </si>
  <si>
    <r>
      <t xml:space="preserve">2014 REPORT, POSN UPD'D - WP - 2018 RECHECK, </t>
    </r>
    <r>
      <rPr>
        <b/>
        <sz val="9"/>
        <color rgb="FFFF0000"/>
        <rFont val="Calibri"/>
        <family val="2"/>
        <scheme val="minor"/>
      </rPr>
      <t xml:space="preserve">AID HAS BEEN REMOVED - </t>
    </r>
    <r>
      <rPr>
        <b/>
        <sz val="12"/>
        <rFont val="Calibri"/>
        <family val="2"/>
        <scheme val="minor"/>
      </rPr>
      <t>SHOULD THIS AID BE DELETED?</t>
    </r>
  </si>
  <si>
    <r>
      <t xml:space="preserve">2014 REPORT, POSN UPD'D - WP - 2018 RECHECK, </t>
    </r>
    <r>
      <rPr>
        <b/>
        <sz val="9"/>
        <color rgb="FFFF0000"/>
        <rFont val="Calibri"/>
        <family val="2"/>
        <scheme val="minor"/>
      </rPr>
      <t xml:space="preserve">AID HAS BEEN REMOVED - </t>
    </r>
    <r>
      <rPr>
        <b/>
        <sz val="12"/>
        <rFont val="Calibri"/>
        <family val="2"/>
        <scheme val="minor"/>
      </rPr>
      <t>SHOULD THIS AID BE DELETED.</t>
    </r>
  </si>
  <si>
    <r>
      <t xml:space="preserve">2014 REPORT, </t>
    </r>
    <r>
      <rPr>
        <b/>
        <sz val="9"/>
        <color rgb="FFFF0000"/>
        <rFont val="Calibri"/>
        <family val="2"/>
        <scheme val="minor"/>
      </rPr>
      <t>510.1 FT OFF STA - RECHECK AND ADVISE.</t>
    </r>
  </si>
  <si>
    <t>RECHECK IF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</si>
</sst>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48"/>
      <color theme="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7"/>
      <color theme="7" tint="0.7999816888943144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6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2" fillId="16" borderId="60" xfId="0" applyNumberFormat="1" applyFont="1" applyFill="1" applyBorder="1" applyAlignment="1" applyProtection="1">
      <alignment horizontal="left" vertical="center"/>
    </xf>
    <xf numFmtId="164" fontId="72" fillId="16" borderId="59" xfId="0" applyNumberFormat="1" applyFont="1" applyFill="1" applyBorder="1" applyAlignment="1" applyProtection="1">
      <alignment horizontal="center" vertical="center" wrapText="1"/>
    </xf>
    <xf numFmtId="164" fontId="72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1" fillId="15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1" fillId="16" borderId="42" xfId="0" applyFont="1" applyFill="1" applyBorder="1" applyAlignment="1">
      <alignment horizontal="center" vertical="center" wrapText="1"/>
    </xf>
    <xf numFmtId="0" fontId="65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3" fillId="6" borderId="0" xfId="0" applyNumberFormat="1" applyFont="1" applyFill="1" applyAlignment="1">
      <alignment vertical="center"/>
    </xf>
    <xf numFmtId="173" fontId="63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1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9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2" fillId="16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6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86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89" fillId="3" borderId="95" xfId="0" applyNumberFormat="1" applyFont="1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0" fillId="16" borderId="94" xfId="0" applyNumberFormat="1" applyFont="1" applyFill="1" applyBorder="1" applyAlignment="1">
      <alignment horizontal="center" vertical="center"/>
    </xf>
    <xf numFmtId="168" fontId="68" fillId="16" borderId="31" xfId="0" applyNumberFormat="1" applyFont="1" applyFill="1" applyBorder="1" applyAlignment="1">
      <alignment horizontal="left" vertical="top"/>
    </xf>
    <xf numFmtId="168" fontId="64" fillId="16" borderId="31" xfId="0" applyNumberFormat="1" applyFont="1" applyFill="1" applyBorder="1" applyAlignment="1">
      <alignment horizontal="left" vertical="top" wrapText="1"/>
    </xf>
    <xf numFmtId="171" fontId="64" fillId="16" borderId="31" xfId="0" applyNumberFormat="1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/>
    </xf>
    <xf numFmtId="0" fontId="71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2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71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171" fontId="76" fillId="3" borderId="11" xfId="0" applyNumberFormat="1" applyFont="1" applyFill="1" applyBorder="1" applyAlignment="1">
      <alignment horizontal="center" vertical="center" wrapText="1"/>
    </xf>
    <xf numFmtId="171" fontId="80" fillId="3" borderId="11" xfId="0" applyNumberFormat="1" applyFont="1" applyFill="1" applyBorder="1" applyAlignment="1">
      <alignment horizontal="center" vertical="center" wrapText="1"/>
    </xf>
    <xf numFmtId="1" fontId="29" fillId="3" borderId="11" xfId="0" applyNumberFormat="1" applyFont="1" applyFill="1" applyBorder="1" applyAlignment="1" applyProtection="1">
      <alignment horizontal="center" vertical="center" wrapText="1"/>
    </xf>
    <xf numFmtId="164" fontId="73" fillId="12" borderId="11" xfId="0" applyNumberFormat="1" applyFont="1" applyFill="1" applyBorder="1" applyAlignment="1">
      <alignment horizontal="left" vertical="top"/>
    </xf>
    <xf numFmtId="0" fontId="18" fillId="16" borderId="30" xfId="0" applyFont="1" applyFill="1" applyBorder="1" applyAlignment="1">
      <alignment horizontal="right" vertical="center" wrapText="1"/>
    </xf>
    <xf numFmtId="171" fontId="17" fillId="0" borderId="11" xfId="0" applyNumberFormat="1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left" vertical="center" wrapText="1"/>
    </xf>
    <xf numFmtId="0" fontId="64" fillId="3" borderId="31" xfId="0" applyFont="1" applyFill="1" applyBorder="1" applyAlignment="1">
      <alignment horizontal="left" vertical="top" wrapText="1"/>
    </xf>
    <xf numFmtId="0" fontId="67" fillId="16" borderId="31" xfId="0" applyFont="1" applyFill="1" applyBorder="1" applyAlignment="1">
      <alignment horizontal="left" vertical="top" wrapText="1"/>
    </xf>
    <xf numFmtId="171" fontId="64" fillId="16" borderId="79" xfId="0" applyNumberFormat="1" applyFont="1" applyFill="1" applyBorder="1" applyAlignment="1">
      <alignment horizontal="left" vertical="top" wrapText="1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164" fontId="29" fillId="3" borderId="11" xfId="0" applyNumberFormat="1" applyFont="1" applyFill="1" applyBorder="1" applyAlignment="1">
      <alignment horizontal="center" vertical="center" wrapText="1"/>
    </xf>
    <xf numFmtId="171" fontId="91" fillId="10" borderId="11" xfId="0" applyNumberFormat="1" applyFont="1" applyFill="1" applyBorder="1" applyAlignment="1">
      <alignment horizontal="center" vertical="center" wrapText="1"/>
    </xf>
    <xf numFmtId="0" fontId="18" fillId="0" borderId="97" xfId="0" applyFont="1" applyFill="1" applyBorder="1" applyAlignment="1" applyProtection="1">
      <alignment horizontal="center" vertical="center" wrapText="1"/>
      <protection locked="0"/>
    </xf>
    <xf numFmtId="168" fontId="91" fillId="10" borderId="86" xfId="0" applyNumberFormat="1" applyFont="1" applyFill="1" applyBorder="1" applyAlignment="1">
      <alignment horizontal="center" vertical="center" wrapText="1"/>
    </xf>
    <xf numFmtId="168" fontId="91" fillId="10" borderId="6" xfId="0" applyNumberFormat="1" applyFont="1" applyFill="1" applyBorder="1" applyAlignment="1">
      <alignment horizontal="center" vertical="center" wrapText="1"/>
    </xf>
    <xf numFmtId="171" fontId="91" fillId="10" borderId="93" xfId="0" applyNumberFormat="1" applyFont="1" applyFill="1" applyBorder="1" applyAlignment="1">
      <alignment horizontal="center" vertical="center" wrapText="1"/>
    </xf>
    <xf numFmtId="0" fontId="91" fillId="10" borderId="86" xfId="0" applyFont="1" applyFill="1" applyBorder="1" applyAlignment="1">
      <alignment horizontal="center" vertical="center" wrapText="1"/>
    </xf>
    <xf numFmtId="171" fontId="91" fillId="10" borderId="6" xfId="0" applyNumberFormat="1" applyFont="1" applyFill="1" applyBorder="1" applyAlignment="1">
      <alignment horizontal="center" vertical="center" wrapText="1"/>
    </xf>
    <xf numFmtId="0" fontId="96" fillId="16" borderId="42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9" fillId="0" borderId="90" xfId="0" applyNumberFormat="1" applyFont="1" applyBorder="1" applyAlignment="1" applyProtection="1">
      <alignment horizontal="center" vertical="center"/>
      <protection locked="0"/>
    </xf>
    <xf numFmtId="169" fontId="69" fillId="0" borderId="86" xfId="0" applyNumberFormat="1" applyFont="1" applyBorder="1" applyAlignment="1" applyProtection="1">
      <alignment horizontal="center" vertical="center"/>
      <protection locked="0"/>
    </xf>
    <xf numFmtId="164" fontId="69" fillId="0" borderId="41" xfId="0" applyNumberFormat="1" applyFont="1" applyBorder="1" applyAlignment="1" applyProtection="1">
      <alignment horizontal="center" vertical="center"/>
      <protection locked="0"/>
    </xf>
    <xf numFmtId="164" fontId="69" fillId="0" borderId="6" xfId="0" applyNumberFormat="1" applyFont="1" applyBorder="1" applyAlignment="1" applyProtection="1">
      <alignment horizontal="center" vertical="center"/>
      <protection locked="0"/>
    </xf>
    <xf numFmtId="164" fontId="73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7" fillId="3" borderId="92" xfId="0" applyNumberFormat="1" applyFont="1" applyFill="1" applyBorder="1" applyAlignment="1">
      <alignment horizontal="center" vertical="center" wrapText="1"/>
    </xf>
    <xf numFmtId="14" fontId="87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6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73" fillId="12" borderId="6" xfId="0" applyNumberFormat="1" applyFont="1" applyFill="1" applyBorder="1" applyAlignment="1" applyProtection="1">
      <alignment horizontal="left" vertical="top"/>
      <protection locked="0"/>
    </xf>
    <xf numFmtId="164" fontId="16" fillId="12" borderId="41" xfId="0" applyNumberFormat="1" applyFont="1" applyFill="1" applyBorder="1" applyAlignment="1" applyProtection="1">
      <alignment horizontal="center" vertical="center"/>
    </xf>
    <xf numFmtId="164" fontId="16" fillId="12" borderId="6" xfId="0" applyNumberFormat="1" applyFont="1" applyFill="1" applyBorder="1" applyAlignment="1" applyProtection="1">
      <alignment horizontal="center" vertical="center"/>
    </xf>
    <xf numFmtId="14" fontId="84" fillId="3" borderId="92" xfId="0" applyNumberFormat="1" applyFont="1" applyFill="1" applyBorder="1" applyAlignment="1">
      <alignment horizontal="center" vertical="center" wrapText="1"/>
    </xf>
    <xf numFmtId="14" fontId="84" fillId="3" borderId="93" xfId="0" applyNumberFormat="1" applyFont="1" applyFill="1" applyBorder="1" applyAlignment="1">
      <alignment horizontal="center" vertical="center" wrapText="1"/>
    </xf>
    <xf numFmtId="0" fontId="17" fillId="3" borderId="89" xfId="0" applyFont="1" applyFill="1" applyBorder="1" applyAlignment="1">
      <alignment horizontal="center" vertical="center" wrapText="1"/>
    </xf>
    <xf numFmtId="0" fontId="17" fillId="3" borderId="57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13" fillId="16" borderId="31" xfId="0" applyFont="1" applyFill="1" applyBorder="1" applyAlignment="1">
      <alignment horizontal="center" vertical="center" wrapText="1"/>
    </xf>
    <xf numFmtId="0" fontId="46" fillId="3" borderId="127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8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9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80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84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88" fillId="10" borderId="40" xfId="0" applyFont="1" applyFill="1" applyBorder="1" applyAlignment="1">
      <alignment horizontal="center" vertical="center" wrapText="1"/>
    </xf>
    <xf numFmtId="0" fontId="88" fillId="10" borderId="55" xfId="0" applyFont="1" applyFill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85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94" fillId="20" borderId="12" xfId="0" applyFont="1" applyFill="1" applyBorder="1" applyAlignment="1">
      <alignment horizontal="center" vertical="center" wrapText="1"/>
    </xf>
    <xf numFmtId="0" fontId="95" fillId="20" borderId="5" xfId="0" applyFont="1" applyFill="1" applyBorder="1" applyAlignment="1">
      <alignment horizontal="center" wrapText="1"/>
    </xf>
    <xf numFmtId="0" fontId="95" fillId="20" borderId="46" xfId="0" applyFont="1" applyFill="1" applyBorder="1" applyAlignment="1">
      <alignment horizontal="center" wrapText="1"/>
    </xf>
    <xf numFmtId="0" fontId="94" fillId="20" borderId="48" xfId="0" applyFont="1" applyFill="1" applyBorder="1" applyAlignment="1">
      <alignment horizontal="center" vertical="center" wrapText="1"/>
    </xf>
    <xf numFmtId="0" fontId="95" fillId="20" borderId="10" xfId="0" applyFont="1" applyFill="1" applyBorder="1" applyAlignment="1">
      <alignment horizontal="center" wrapText="1"/>
    </xf>
    <xf numFmtId="0" fontId="95" fillId="20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3" fillId="20" borderId="12" xfId="0" applyNumberFormat="1" applyFont="1" applyFill="1" applyBorder="1" applyAlignment="1">
      <alignment horizontal="center" vertical="center" wrapText="1"/>
    </xf>
    <xf numFmtId="0" fontId="93" fillId="20" borderId="5" xfId="0" applyNumberFormat="1" applyFont="1" applyFill="1" applyBorder="1" applyAlignment="1">
      <alignment horizontal="center" vertical="center"/>
    </xf>
    <xf numFmtId="0" fontId="93" fillId="20" borderId="46" xfId="0" applyNumberFormat="1" applyFont="1" applyFill="1" applyBorder="1" applyAlignment="1">
      <alignment horizontal="center" vertical="center"/>
    </xf>
    <xf numFmtId="0" fontId="93" fillId="20" borderId="13" xfId="0" applyNumberFormat="1" applyFont="1" applyFill="1" applyBorder="1" applyAlignment="1">
      <alignment horizontal="center" vertical="center"/>
    </xf>
    <xf numFmtId="0" fontId="93" fillId="20" borderId="0" xfId="0" applyNumberFormat="1" applyFont="1" applyFill="1" applyAlignment="1">
      <alignment horizontal="center" vertical="center"/>
    </xf>
    <xf numFmtId="0" fontId="93" fillId="20" borderId="8" xfId="0" applyNumberFormat="1" applyFont="1" applyFill="1" applyBorder="1" applyAlignment="1">
      <alignment horizontal="center" vertical="center"/>
    </xf>
    <xf numFmtId="0" fontId="93" fillId="20" borderId="0" xfId="0" applyNumberFormat="1" applyFont="1" applyFill="1" applyBorder="1" applyAlignment="1">
      <alignment horizontal="center" vertical="center"/>
    </xf>
    <xf numFmtId="0" fontId="93" fillId="20" borderId="10" xfId="0" applyNumberFormat="1" applyFont="1" applyFill="1" applyBorder="1" applyAlignment="1">
      <alignment horizontal="center" vertical="center"/>
    </xf>
    <xf numFmtId="0" fontId="93" fillId="20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7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12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87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0" fontId="8" fillId="16" borderId="119" xfId="0" applyFont="1" applyFill="1" applyBorder="1" applyAlignment="1">
      <alignment horizontal="center" vertical="center"/>
    </xf>
    <xf numFmtId="0" fontId="8" fillId="16" borderId="12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80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46" fillId="21" borderId="127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8" fillId="21" borderId="97" xfId="0" applyFont="1" applyFill="1" applyBorder="1" applyAlignment="1" applyProtection="1">
      <alignment horizontal="center" vertical="center" wrapText="1"/>
      <protection locked="0"/>
    </xf>
    <xf numFmtId="0" fontId="48" fillId="21" borderId="127" xfId="0" applyFont="1" applyFill="1" applyBorder="1" applyAlignment="1">
      <alignment horizontal="center" vertical="center" wrapText="1"/>
    </xf>
    <xf numFmtId="16" fontId="29" fillId="21" borderId="16" xfId="0" applyNumberFormat="1" applyFont="1" applyFill="1" applyBorder="1" applyAlignment="1">
      <alignment horizontal="center" vertical="center" wrapText="1"/>
    </xf>
    <xf numFmtId="16" fontId="27" fillId="3" borderId="134" xfId="0" applyNumberFormat="1" applyFont="1" applyFill="1" applyBorder="1" applyAlignment="1">
      <alignment horizontal="center" vertical="center"/>
    </xf>
    <xf numFmtId="16" fontId="29" fillId="21" borderId="135" xfId="0" applyNumberFormat="1" applyFont="1" applyFill="1" applyBorder="1" applyAlignment="1">
      <alignment horizontal="center" vertical="center" wrapText="1"/>
    </xf>
    <xf numFmtId="16" fontId="29" fillId="3" borderId="135" xfId="0" applyNumberFormat="1" applyFont="1" applyFill="1" applyBorder="1" applyAlignment="1">
      <alignment horizontal="center" vertical="center" wrapText="1"/>
    </xf>
    <xf numFmtId="16" fontId="27" fillId="3" borderId="13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1"/>
  <sheetViews>
    <sheetView tabSelected="1" zoomScale="130" zoomScaleNormal="130" workbookViewId="0">
      <pane ySplit="6" topLeftCell="A133" activePane="bottomLeft" state="frozenSplit"/>
      <selection activeCell="Q1" sqref="Q1:W1"/>
      <selection pane="bottomLeft" activeCell="R84" sqref="R84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80" customWidth="1"/>
    <col min="7" max="7" width="7.5703125" style="169" customWidth="1"/>
    <col min="8" max="8" width="4.7109375" style="122" customWidth="1"/>
    <col min="9" max="9" width="4.7109375" style="188" customWidth="1"/>
    <col min="10" max="10" width="7.5703125" style="170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35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19" t="s">
        <v>287</v>
      </c>
      <c r="B1" s="421">
        <f>K160</f>
        <v>28</v>
      </c>
      <c r="C1" s="106"/>
      <c r="D1" s="115"/>
      <c r="E1" s="423">
        <v>2018</v>
      </c>
      <c r="F1" s="424"/>
      <c r="G1" s="424"/>
      <c r="H1" s="425"/>
      <c r="I1" s="434" t="s">
        <v>238</v>
      </c>
      <c r="J1" s="446">
        <f>M160</f>
        <v>9</v>
      </c>
      <c r="K1" s="448" t="s">
        <v>239</v>
      </c>
      <c r="L1" s="450">
        <f>O160</f>
        <v>6</v>
      </c>
      <c r="M1" s="452" t="s">
        <v>240</v>
      </c>
      <c r="N1" s="446">
        <f>Q160</f>
        <v>9</v>
      </c>
      <c r="O1" s="458">
        <f>S160</f>
        <v>0</v>
      </c>
      <c r="P1" s="456" t="s">
        <v>313</v>
      </c>
      <c r="Q1" s="456"/>
      <c r="R1" s="456"/>
      <c r="S1" s="456"/>
      <c r="T1" s="456"/>
      <c r="U1" s="455">
        <v>43341</v>
      </c>
      <c r="V1" s="456"/>
      <c r="W1" s="456"/>
      <c r="X1" s="456"/>
      <c r="Y1" s="457"/>
      <c r="Z1" s="436">
        <f>Z160</f>
        <v>0</v>
      </c>
      <c r="AA1" s="436">
        <f>AA160</f>
        <v>0</v>
      </c>
      <c r="AB1" s="436">
        <f>AB160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20"/>
      <c r="B2" s="422"/>
      <c r="C2" s="230"/>
      <c r="D2" s="231"/>
      <c r="E2" s="426"/>
      <c r="F2" s="427"/>
      <c r="G2" s="427"/>
      <c r="H2" s="428"/>
      <c r="I2" s="435"/>
      <c r="J2" s="447"/>
      <c r="K2" s="449"/>
      <c r="L2" s="451"/>
      <c r="M2" s="453"/>
      <c r="N2" s="454"/>
      <c r="O2" s="459"/>
      <c r="P2" s="462" t="str">
        <f>A6</f>
        <v>D11 - AE-3 - Southway Run</v>
      </c>
      <c r="Q2" s="462"/>
      <c r="R2" s="462"/>
      <c r="S2" s="462"/>
      <c r="T2" s="462"/>
      <c r="U2" s="475" t="s">
        <v>0</v>
      </c>
      <c r="V2" s="476"/>
      <c r="W2" s="476"/>
      <c r="X2" s="476"/>
      <c r="Y2" s="477"/>
      <c r="Z2" s="437"/>
      <c r="AA2" s="437"/>
      <c r="AB2" s="43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13" t="s">
        <v>286</v>
      </c>
      <c r="B3" s="414"/>
      <c r="C3" s="414"/>
      <c r="D3" s="415"/>
      <c r="E3" s="429"/>
      <c r="F3" s="427"/>
      <c r="G3" s="427"/>
      <c r="H3" s="428"/>
      <c r="I3" s="432">
        <f>Z1</f>
        <v>0</v>
      </c>
      <c r="J3" s="438">
        <f>IF(I3=0,0,I3/J1)</f>
        <v>0</v>
      </c>
      <c r="K3" s="440">
        <f>AA1</f>
        <v>0</v>
      </c>
      <c r="L3" s="438">
        <f>IF(K3=0,0,K3/L1)</f>
        <v>0</v>
      </c>
      <c r="M3" s="442">
        <f>AB1</f>
        <v>0</v>
      </c>
      <c r="N3" s="438">
        <f>IF(M3=0,0,M3/N1)</f>
        <v>0</v>
      </c>
      <c r="O3" s="444" t="s">
        <v>241</v>
      </c>
      <c r="P3" s="462"/>
      <c r="Q3" s="462"/>
      <c r="R3" s="462"/>
      <c r="S3" s="462"/>
      <c r="T3" s="462"/>
      <c r="U3" s="469" t="s">
        <v>244</v>
      </c>
      <c r="V3" s="470"/>
      <c r="W3" s="470"/>
      <c r="X3" s="470"/>
      <c r="Y3" s="471"/>
      <c r="Z3" s="466" t="s">
        <v>0</v>
      </c>
      <c r="AA3" s="467"/>
      <c r="AB3" s="46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16"/>
      <c r="B4" s="417"/>
      <c r="C4" s="417"/>
      <c r="D4" s="418"/>
      <c r="E4" s="430"/>
      <c r="F4" s="430"/>
      <c r="G4" s="430"/>
      <c r="H4" s="431"/>
      <c r="I4" s="433"/>
      <c r="J4" s="439"/>
      <c r="K4" s="441"/>
      <c r="L4" s="439"/>
      <c r="M4" s="443"/>
      <c r="N4" s="439"/>
      <c r="O4" s="445"/>
      <c r="P4" s="460" t="s">
        <v>289</v>
      </c>
      <c r="Q4" s="461"/>
      <c r="R4" s="461"/>
      <c r="S4" s="461"/>
      <c r="T4" s="461"/>
      <c r="U4" s="472" t="s">
        <v>245</v>
      </c>
      <c r="V4" s="473"/>
      <c r="W4" s="473"/>
      <c r="X4" s="473"/>
      <c r="Y4" s="474"/>
      <c r="Z4" s="463"/>
      <c r="AA4" s="464"/>
      <c r="AB4" s="465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2" t="s">
        <v>0</v>
      </c>
      <c r="B5" s="403"/>
      <c r="C5" s="403"/>
      <c r="D5" s="403"/>
      <c r="E5" s="404"/>
      <c r="F5" s="404"/>
      <c r="G5" s="404"/>
      <c r="H5" s="121"/>
      <c r="I5" s="187"/>
      <c r="J5" s="408" t="s">
        <v>0</v>
      </c>
      <c r="K5" s="409"/>
      <c r="L5" s="38" t="s">
        <v>0</v>
      </c>
      <c r="M5" s="39" t="s">
        <v>0</v>
      </c>
      <c r="N5" s="405" t="s">
        <v>0</v>
      </c>
      <c r="O5" s="406"/>
      <c r="P5" s="407"/>
      <c r="Q5" s="113" t="s">
        <v>0</v>
      </c>
      <c r="R5" s="114"/>
      <c r="S5" s="114"/>
      <c r="T5" s="225"/>
      <c r="U5" s="398" t="s">
        <v>3</v>
      </c>
      <c r="V5" s="400" t="s">
        <v>239</v>
      </c>
      <c r="W5" s="387" t="s">
        <v>240</v>
      </c>
      <c r="X5" s="394" t="s">
        <v>238</v>
      </c>
      <c r="Y5" s="396" t="s">
        <v>288</v>
      </c>
      <c r="Z5" s="478" t="s">
        <v>238</v>
      </c>
      <c r="AA5" s="383" t="s">
        <v>239</v>
      </c>
      <c r="AB5" s="385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10" t="s">
        <v>323</v>
      </c>
      <c r="B6" s="411"/>
      <c r="C6" s="411"/>
      <c r="D6" s="412"/>
      <c r="E6" s="389" t="s">
        <v>292</v>
      </c>
      <c r="F6" s="390"/>
      <c r="G6" s="390"/>
      <c r="H6" s="390"/>
      <c r="I6" s="390"/>
      <c r="J6" s="391"/>
      <c r="K6" s="392" t="s">
        <v>294</v>
      </c>
      <c r="L6" s="393"/>
      <c r="M6" s="393"/>
      <c r="N6" s="393"/>
      <c r="O6" s="393"/>
      <c r="P6" s="392" t="s">
        <v>293</v>
      </c>
      <c r="Q6" s="393"/>
      <c r="R6" s="393"/>
      <c r="S6" s="393"/>
      <c r="T6" s="393"/>
      <c r="U6" s="399"/>
      <c r="V6" s="401"/>
      <c r="W6" s="388"/>
      <c r="X6" s="395"/>
      <c r="Y6" s="397"/>
      <c r="Z6" s="479"/>
      <c r="AA6" s="384"/>
      <c r="AB6" s="38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2" t="s">
        <v>254</v>
      </c>
      <c r="B7" s="264" t="s">
        <v>340</v>
      </c>
      <c r="C7" s="265"/>
      <c r="D7" s="266"/>
      <c r="E7" s="240" t="s">
        <v>249</v>
      </c>
      <c r="F7" s="241"/>
      <c r="G7" s="242"/>
      <c r="H7" s="243" t="s">
        <v>251</v>
      </c>
      <c r="I7" s="241"/>
      <c r="J7" s="267"/>
      <c r="K7" s="254" t="s">
        <v>253</v>
      </c>
      <c r="L7" s="167">
        <v>0</v>
      </c>
      <c r="M7" s="255" t="s">
        <v>16</v>
      </c>
      <c r="N7" s="175" t="s">
        <v>0</v>
      </c>
      <c r="O7" s="123"/>
      <c r="P7" s="480" t="str">
        <f>P2</f>
        <v>D11 - AE-3 - Southway Run</v>
      </c>
      <c r="Q7" s="481"/>
      <c r="R7" s="481"/>
      <c r="S7" s="481"/>
      <c r="T7" s="481"/>
      <c r="U7" s="249"/>
      <c r="V7" s="250"/>
      <c r="W7" s="251"/>
      <c r="X7" s="252"/>
      <c r="Y7" s="250"/>
      <c r="Z7" s="252"/>
      <c r="AA7" s="250"/>
      <c r="AB7" s="253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77" t="s">
        <v>0</v>
      </c>
      <c r="B8" s="132" t="s">
        <v>11</v>
      </c>
      <c r="C8" s="133"/>
      <c r="D8" s="134" t="s">
        <v>12</v>
      </c>
      <c r="E8" s="176" t="s">
        <v>246</v>
      </c>
      <c r="F8" s="176" t="s">
        <v>247</v>
      </c>
      <c r="G8" s="168" t="s">
        <v>248</v>
      </c>
      <c r="H8" s="134" t="s">
        <v>246</v>
      </c>
      <c r="I8" s="176" t="s">
        <v>247</v>
      </c>
      <c r="J8" s="168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33" t="s">
        <v>255</v>
      </c>
      <c r="Q8" s="141" t="s">
        <v>252</v>
      </c>
      <c r="R8" s="142"/>
      <c r="S8" s="143" t="s">
        <v>191</v>
      </c>
      <c r="T8" s="226"/>
      <c r="U8" s="289" t="s">
        <v>285</v>
      </c>
      <c r="V8" s="290"/>
      <c r="W8" s="290"/>
      <c r="X8" s="290"/>
      <c r="Y8" s="291"/>
      <c r="Z8" s="144" t="s">
        <v>238</v>
      </c>
      <c r="AA8" s="145" t="s">
        <v>239</v>
      </c>
      <c r="AB8" s="146" t="s">
        <v>240</v>
      </c>
      <c r="AC8" s="199"/>
      <c r="AD8" s="200"/>
      <c r="AE8" s="201" t="s">
        <v>265</v>
      </c>
      <c r="AF8" s="200"/>
      <c r="AG8" s="201" t="s">
        <v>266</v>
      </c>
      <c r="AH8" s="201"/>
      <c r="AI8" s="201" t="s">
        <v>267</v>
      </c>
      <c r="AJ8" s="200"/>
      <c r="AK8" s="202" t="s">
        <v>277</v>
      </c>
      <c r="AL8" s="200"/>
      <c r="AM8" s="201"/>
      <c r="AN8" s="200"/>
      <c r="AO8" s="202" t="s">
        <v>274</v>
      </c>
      <c r="AP8" s="200"/>
      <c r="AQ8" s="201"/>
      <c r="AR8" s="200"/>
      <c r="AS8" s="201"/>
      <c r="AT8" s="200"/>
      <c r="AU8" s="200"/>
    </row>
    <row r="9" spans="1:47" s="120" customFormat="1" ht="15.95" customHeight="1" thickBot="1" x14ac:dyDescent="0.3">
      <c r="A9" s="124">
        <v>13306</v>
      </c>
      <c r="B9" s="292" t="s">
        <v>295</v>
      </c>
      <c r="C9" s="295" t="s">
        <v>0</v>
      </c>
      <c r="D9" s="164" t="s">
        <v>237</v>
      </c>
      <c r="E9" s="177">
        <v>41</v>
      </c>
      <c r="F9" s="181">
        <v>39</v>
      </c>
      <c r="G9" s="125">
        <v>24.3</v>
      </c>
      <c r="H9" s="155">
        <v>68</v>
      </c>
      <c r="I9" s="181">
        <v>58</v>
      </c>
      <c r="J9" s="125">
        <v>54.2</v>
      </c>
      <c r="K9" s="298" t="s">
        <v>0</v>
      </c>
      <c r="L9" s="300" t="s">
        <v>0</v>
      </c>
      <c r="M9" s="302">
        <v>9.8000000000000007</v>
      </c>
      <c r="N9" s="348">
        <f>IF(M9=" "," ",(M9+$L$7-M12))</f>
        <v>9.8000000000000007</v>
      </c>
      <c r="O9" s="305">
        <v>50</v>
      </c>
      <c r="P9" s="337">
        <v>42931</v>
      </c>
      <c r="Q9" s="139">
        <v>43205</v>
      </c>
      <c r="R9" s="140">
        <v>43435</v>
      </c>
      <c r="S9" s="309" t="s">
        <v>296</v>
      </c>
      <c r="T9" s="310"/>
      <c r="U9" s="227">
        <v>1</v>
      </c>
      <c r="V9" s="147" t="s">
        <v>0</v>
      </c>
      <c r="W9" s="148" t="s">
        <v>0</v>
      </c>
      <c r="X9" s="149" t="s">
        <v>0</v>
      </c>
      <c r="Y9" s="150" t="s">
        <v>0</v>
      </c>
      <c r="Z9" s="151" t="s">
        <v>0</v>
      </c>
      <c r="AA9" s="147" t="s">
        <v>0</v>
      </c>
      <c r="AB9" s="152" t="s">
        <v>0</v>
      </c>
      <c r="AC9" s="203" t="s">
        <v>237</v>
      </c>
      <c r="AD9" s="206" t="s">
        <v>261</v>
      </c>
      <c r="AE9" s="205">
        <f>E9+F9/60+G9/60/60</f>
        <v>41.656749999999995</v>
      </c>
      <c r="AF9" s="206" t="s">
        <v>262</v>
      </c>
      <c r="AG9" s="205" t="e">
        <f>E12+F12/60+G12/60/60</f>
        <v>#VALUE!</v>
      </c>
      <c r="AH9" s="212" t="s">
        <v>268</v>
      </c>
      <c r="AI9" s="205" t="e">
        <f>AG9-AE9</f>
        <v>#VALUE!</v>
      </c>
      <c r="AJ9" s="206" t="s">
        <v>270</v>
      </c>
      <c r="AK9" s="205" t="e">
        <f>AI10*60*COS((AE9+AG9)/2*PI()/180)</f>
        <v>#VALUE!</v>
      </c>
      <c r="AL9" s="206" t="s">
        <v>272</v>
      </c>
      <c r="AM9" s="205" t="e">
        <f>AK9*6076.12</f>
        <v>#VALUE!</v>
      </c>
      <c r="AN9" s="206" t="s">
        <v>275</v>
      </c>
      <c r="AO9" s="205">
        <f>AE9*PI()/180</f>
        <v>0.7270474431801478</v>
      </c>
      <c r="AP9" s="206" t="s">
        <v>278</v>
      </c>
      <c r="AQ9" s="205" t="e">
        <f>AG9 *PI()/180</f>
        <v>#VALUE!</v>
      </c>
      <c r="AR9" s="206" t="s">
        <v>280</v>
      </c>
      <c r="AS9" s="205" t="e">
        <f>1*ATAN2(COS(AO9)*SIN(AQ9)-SIN(AO9)*COS(AQ9)*COS(AQ10-AO10),SIN(AQ10-AO10)*COS(AQ9))</f>
        <v>#VALUE!</v>
      </c>
      <c r="AT9" s="207" t="s">
        <v>283</v>
      </c>
      <c r="AU9" s="213" t="e">
        <f>SQRT(AK10*AK10+AK9*AK9)</f>
        <v>#VALUE!</v>
      </c>
    </row>
    <row r="10" spans="1:47" s="120" customFormat="1" ht="15.95" customHeight="1" thickTop="1" thickBot="1" x14ac:dyDescent="0.3">
      <c r="A10" s="166">
        <v>200100218349</v>
      </c>
      <c r="B10" s="293"/>
      <c r="C10" s="296"/>
      <c r="D10" s="164" t="s">
        <v>242</v>
      </c>
      <c r="E10" s="178">
        <f t="shared" ref="E10:J10" si="0">E9</f>
        <v>41</v>
      </c>
      <c r="F10" s="182">
        <f t="shared" si="0"/>
        <v>39</v>
      </c>
      <c r="G10" s="171">
        <f t="shared" si="0"/>
        <v>24.3</v>
      </c>
      <c r="H10" s="154">
        <f t="shared" si="0"/>
        <v>68</v>
      </c>
      <c r="I10" s="182">
        <f t="shared" si="0"/>
        <v>58</v>
      </c>
      <c r="J10" s="172">
        <f t="shared" si="0"/>
        <v>54.2</v>
      </c>
      <c r="K10" s="299"/>
      <c r="L10" s="301"/>
      <c r="M10" s="302"/>
      <c r="N10" s="349"/>
      <c r="O10" s="306"/>
      <c r="P10" s="338"/>
      <c r="Q10" s="365" t="s">
        <v>297</v>
      </c>
      <c r="R10" s="370"/>
      <c r="S10" s="370"/>
      <c r="T10" s="370"/>
      <c r="U10" s="356" t="s">
        <v>346</v>
      </c>
      <c r="V10" s="357"/>
      <c r="W10" s="357"/>
      <c r="X10" s="357"/>
      <c r="Y10" s="358"/>
      <c r="Z10" s="325" t="s">
        <v>298</v>
      </c>
      <c r="AA10" s="326"/>
      <c r="AB10" s="327"/>
      <c r="AC10" s="203" t="s">
        <v>192</v>
      </c>
      <c r="AD10" s="206" t="s">
        <v>263</v>
      </c>
      <c r="AE10" s="205">
        <f>H9+I9/60+J9/60/60</f>
        <v>68.981722222222217</v>
      </c>
      <c r="AF10" s="206" t="s">
        <v>264</v>
      </c>
      <c r="AG10" s="205" t="e">
        <f>H12+I12/60+J12/60/60</f>
        <v>#VALUE!</v>
      </c>
      <c r="AH10" s="212" t="s">
        <v>269</v>
      </c>
      <c r="AI10" s="205" t="e">
        <f>AE10-AG10</f>
        <v>#VALUE!</v>
      </c>
      <c r="AJ10" s="206" t="s">
        <v>271</v>
      </c>
      <c r="AK10" s="205" t="e">
        <f>AI9*60</f>
        <v>#VALUE!</v>
      </c>
      <c r="AL10" s="206" t="s">
        <v>273</v>
      </c>
      <c r="AM10" s="205" t="e">
        <f>AK10*6076.12</f>
        <v>#VALUE!</v>
      </c>
      <c r="AN10" s="206" t="s">
        <v>276</v>
      </c>
      <c r="AO10" s="205">
        <f>AE10*PI()/180</f>
        <v>1.2039581764739171</v>
      </c>
      <c r="AP10" s="206" t="s">
        <v>279</v>
      </c>
      <c r="AQ10" s="205" t="e">
        <f>AG10*PI()/180</f>
        <v>#VALUE!</v>
      </c>
      <c r="AR10" s="206" t="s">
        <v>281</v>
      </c>
      <c r="AS10" s="204" t="e">
        <f>IF(360+AS9/(2*PI())*360&gt;360,AS9/(PI())*360,360+AS9/(2*PI())*360)</f>
        <v>#VALUE!</v>
      </c>
      <c r="AT10" s="208"/>
      <c r="AU10" s="208"/>
    </row>
    <row r="11" spans="1:47" s="120" customFormat="1" ht="15.95" customHeight="1" thickBot="1" x14ac:dyDescent="0.3">
      <c r="A11" s="162">
        <v>1</v>
      </c>
      <c r="B11" s="293"/>
      <c r="C11" s="296"/>
      <c r="D11" s="164" t="s">
        <v>243</v>
      </c>
      <c r="E11" s="374" t="s">
        <v>258</v>
      </c>
      <c r="F11" s="375"/>
      <c r="G11" s="375"/>
      <c r="H11" s="375"/>
      <c r="I11" s="375"/>
      <c r="J11" s="376"/>
      <c r="K11" s="126" t="s">
        <v>16</v>
      </c>
      <c r="L11" s="221" t="s">
        <v>284</v>
      </c>
      <c r="M11" s="127" t="s">
        <v>250</v>
      </c>
      <c r="N11" s="128" t="s">
        <v>4</v>
      </c>
      <c r="O11" s="129" t="s">
        <v>18</v>
      </c>
      <c r="P11" s="234" t="s">
        <v>188</v>
      </c>
      <c r="Q11" s="371"/>
      <c r="R11" s="370"/>
      <c r="S11" s="370"/>
      <c r="T11" s="370"/>
      <c r="U11" s="359"/>
      <c r="V11" s="360"/>
      <c r="W11" s="360"/>
      <c r="X11" s="360"/>
      <c r="Y11" s="361"/>
      <c r="Z11" s="328"/>
      <c r="AA11" s="329"/>
      <c r="AB11" s="330"/>
      <c r="AC11" s="209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6" t="s">
        <v>282</v>
      </c>
      <c r="AS11" s="204" t="e">
        <f>61.582*ACOS(SIN(AE9)*SIN(AG9)+COS(AE9)*COS(AG9)*(AE10-AG10))*6076.12</f>
        <v>#VALUE!</v>
      </c>
      <c r="AT11" s="208"/>
      <c r="AU11" s="208"/>
    </row>
    <row r="12" spans="1:47" s="119" customFormat="1" ht="35.1" customHeight="1" thickTop="1" thickBot="1" x14ac:dyDescent="0.3">
      <c r="A12" s="268" t="str">
        <f>IF(Z9=1,"VERIFIED",IF(AA9=1,"RECHECKED",IF(V9=1,"RECHECK",IF(X9=1,"VERIFY",IF(Y9=1,"NEED PMY APP","SANITY CHECK ONLY")))))</f>
        <v>SANITY CHECK ONLY</v>
      </c>
      <c r="B12" s="294"/>
      <c r="C12" s="297"/>
      <c r="D12" s="165" t="s">
        <v>192</v>
      </c>
      <c r="E12" s="179" t="s">
        <v>0</v>
      </c>
      <c r="F12" s="183" t="s">
        <v>0</v>
      </c>
      <c r="G12" s="174" t="s">
        <v>0</v>
      </c>
      <c r="H12" s="173" t="s">
        <v>0</v>
      </c>
      <c r="I12" s="183" t="s">
        <v>0</v>
      </c>
      <c r="J12" s="174" t="s">
        <v>0</v>
      </c>
      <c r="K12" s="130" t="str">
        <f>$N$7</f>
        <v xml:space="preserve"> </v>
      </c>
      <c r="L12" s="269" t="str">
        <f>IF(E12=" ","OBS POSN not in use ",AU9*6076.12)</f>
        <v xml:space="preserve">OBS POSN not in use </v>
      </c>
      <c r="M12" s="214">
        <v>0</v>
      </c>
      <c r="N12" s="256" t="str">
        <f>IF(W9=1,"Need Photo","Has Photo")</f>
        <v>Has Photo</v>
      </c>
      <c r="O12" s="257" t="s">
        <v>257</v>
      </c>
      <c r="P12" s="236" t="str">
        <f>IF(E12=" ","Not being used",(IF(L12&gt;O9,"OFF STA","ON STA")))</f>
        <v>Not being used</v>
      </c>
      <c r="Q12" s="372"/>
      <c r="R12" s="373"/>
      <c r="S12" s="373"/>
      <c r="T12" s="373"/>
      <c r="U12" s="362"/>
      <c r="V12" s="363"/>
      <c r="W12" s="363"/>
      <c r="X12" s="363"/>
      <c r="Y12" s="364"/>
      <c r="Z12" s="331"/>
      <c r="AA12" s="332"/>
      <c r="AB12" s="333"/>
      <c r="AC12" s="210"/>
      <c r="AD12" s="211"/>
      <c r="AE12" s="211"/>
      <c r="AF12" s="211"/>
      <c r="AG12" s="211" t="s">
        <v>0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 t="s">
        <v>0</v>
      </c>
      <c r="AT12" s="211"/>
      <c r="AU12" s="211"/>
    </row>
    <row r="13" spans="1:47" s="117" customFormat="1" ht="9" customHeight="1" thickTop="1" thickBot="1" x14ac:dyDescent="0.3">
      <c r="A13" s="277" t="s">
        <v>0</v>
      </c>
      <c r="B13" s="132" t="s">
        <v>11</v>
      </c>
      <c r="C13" s="133"/>
      <c r="D13" s="134" t="s">
        <v>12</v>
      </c>
      <c r="E13" s="176" t="s">
        <v>246</v>
      </c>
      <c r="F13" s="176" t="s">
        <v>247</v>
      </c>
      <c r="G13" s="168" t="s">
        <v>248</v>
      </c>
      <c r="H13" s="134" t="s">
        <v>246</v>
      </c>
      <c r="I13" s="176" t="s">
        <v>247</v>
      </c>
      <c r="J13" s="168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33" t="s">
        <v>255</v>
      </c>
      <c r="Q13" s="141" t="s">
        <v>252</v>
      </c>
      <c r="R13" s="142"/>
      <c r="S13" s="143" t="s">
        <v>191</v>
      </c>
      <c r="T13" s="226"/>
      <c r="U13" s="289" t="s">
        <v>285</v>
      </c>
      <c r="V13" s="290"/>
      <c r="W13" s="290"/>
      <c r="X13" s="290"/>
      <c r="Y13" s="291"/>
      <c r="Z13" s="144" t="s">
        <v>238</v>
      </c>
      <c r="AA13" s="145" t="s">
        <v>239</v>
      </c>
      <c r="AB13" s="146" t="s">
        <v>240</v>
      </c>
      <c r="AC13" s="199"/>
      <c r="AD13" s="200"/>
      <c r="AE13" s="201" t="s">
        <v>265</v>
      </c>
      <c r="AF13" s="200"/>
      <c r="AG13" s="201" t="s">
        <v>266</v>
      </c>
      <c r="AH13" s="201"/>
      <c r="AI13" s="201" t="s">
        <v>267</v>
      </c>
      <c r="AJ13" s="200"/>
      <c r="AK13" s="202" t="s">
        <v>277</v>
      </c>
      <c r="AL13" s="200"/>
      <c r="AM13" s="201"/>
      <c r="AN13" s="200"/>
      <c r="AO13" s="202" t="s">
        <v>274</v>
      </c>
      <c r="AP13" s="200"/>
      <c r="AQ13" s="201"/>
      <c r="AR13" s="200"/>
      <c r="AS13" s="201"/>
      <c r="AT13" s="200"/>
      <c r="AU13" s="200"/>
    </row>
    <row r="14" spans="1:47" s="120" customFormat="1" ht="15.95" customHeight="1" thickBot="1" x14ac:dyDescent="0.3">
      <c r="A14" s="124">
        <v>13306.1</v>
      </c>
      <c r="B14" s="292" t="s">
        <v>299</v>
      </c>
      <c r="C14" s="295" t="s">
        <v>0</v>
      </c>
      <c r="D14" s="164" t="s">
        <v>237</v>
      </c>
      <c r="E14" s="177">
        <v>41</v>
      </c>
      <c r="F14" s="181">
        <v>39</v>
      </c>
      <c r="G14" s="125">
        <v>19.559999999999999</v>
      </c>
      <c r="H14" s="155">
        <v>69</v>
      </c>
      <c r="I14" s="181">
        <v>58</v>
      </c>
      <c r="J14" s="125">
        <v>47.6</v>
      </c>
      <c r="K14" s="298" t="s">
        <v>0</v>
      </c>
      <c r="L14" s="300" t="s">
        <v>0</v>
      </c>
      <c r="M14" s="302">
        <v>10.8</v>
      </c>
      <c r="N14" s="348">
        <f>IF(M14=" "," ",(M14+$L$7-M17))</f>
        <v>10.8</v>
      </c>
      <c r="O14" s="305">
        <v>50</v>
      </c>
      <c r="P14" s="337">
        <v>42931</v>
      </c>
      <c r="Q14" s="139">
        <v>43205</v>
      </c>
      <c r="R14" s="140">
        <v>43435</v>
      </c>
      <c r="S14" s="309" t="s">
        <v>296</v>
      </c>
      <c r="T14" s="310"/>
      <c r="U14" s="227">
        <v>1</v>
      </c>
      <c r="V14" s="147" t="s">
        <v>0</v>
      </c>
      <c r="W14" s="148" t="s">
        <v>0</v>
      </c>
      <c r="X14" s="149" t="s">
        <v>0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03" t="s">
        <v>237</v>
      </c>
      <c r="AD14" s="206" t="s">
        <v>261</v>
      </c>
      <c r="AE14" s="205">
        <f>E14+F14/60+G14/60/60</f>
        <v>41.655433333333335</v>
      </c>
      <c r="AF14" s="206" t="s">
        <v>262</v>
      </c>
      <c r="AG14" s="205" t="e">
        <f>E17+F17/60+G17/60/60</f>
        <v>#VALUE!</v>
      </c>
      <c r="AH14" s="212" t="s">
        <v>268</v>
      </c>
      <c r="AI14" s="205" t="e">
        <f>AG14-AE14</f>
        <v>#VALUE!</v>
      </c>
      <c r="AJ14" s="206" t="s">
        <v>270</v>
      </c>
      <c r="AK14" s="205" t="e">
        <f>AI15*60*COS((AE14+AG14)/2*PI()/180)</f>
        <v>#VALUE!</v>
      </c>
      <c r="AL14" s="206" t="s">
        <v>272</v>
      </c>
      <c r="AM14" s="205" t="e">
        <f>AK14*6076.12</f>
        <v>#VALUE!</v>
      </c>
      <c r="AN14" s="206" t="s">
        <v>275</v>
      </c>
      <c r="AO14" s="205">
        <f>AE14*PI()/180</f>
        <v>0.72702446301166335</v>
      </c>
      <c r="AP14" s="206" t="s">
        <v>278</v>
      </c>
      <c r="AQ14" s="205" t="e">
        <f>AG14 *PI()/180</f>
        <v>#VALUE!</v>
      </c>
      <c r="AR14" s="206" t="s">
        <v>280</v>
      </c>
      <c r="AS14" s="205" t="e">
        <f>1*ATAN2(COS(AO14)*SIN(AQ14)-SIN(AO14)*COS(AQ14)*COS(AQ15-AO15),SIN(AQ15-AO15)*COS(AQ14))</f>
        <v>#VALUE!</v>
      </c>
      <c r="AT14" s="207" t="s">
        <v>283</v>
      </c>
      <c r="AU14" s="213" t="e">
        <f>SQRT(AK15*AK15+AK14*AK14)</f>
        <v>#VALUE!</v>
      </c>
    </row>
    <row r="15" spans="1:47" s="120" customFormat="1" ht="15.95" customHeight="1" thickTop="1" thickBot="1" x14ac:dyDescent="0.3">
      <c r="A15" s="166">
        <v>200100218350</v>
      </c>
      <c r="B15" s="293"/>
      <c r="C15" s="296"/>
      <c r="D15" s="164" t="s">
        <v>242</v>
      </c>
      <c r="E15" s="178">
        <f t="shared" ref="E15:J15" si="1">E14</f>
        <v>41</v>
      </c>
      <c r="F15" s="182">
        <f t="shared" si="1"/>
        <v>39</v>
      </c>
      <c r="G15" s="171">
        <f t="shared" si="1"/>
        <v>19.559999999999999</v>
      </c>
      <c r="H15" s="154">
        <f t="shared" si="1"/>
        <v>69</v>
      </c>
      <c r="I15" s="182">
        <f t="shared" si="1"/>
        <v>58</v>
      </c>
      <c r="J15" s="172">
        <f t="shared" si="1"/>
        <v>47.6</v>
      </c>
      <c r="K15" s="299"/>
      <c r="L15" s="301"/>
      <c r="M15" s="302"/>
      <c r="N15" s="349"/>
      <c r="O15" s="306"/>
      <c r="P15" s="338"/>
      <c r="Q15" s="365" t="s">
        <v>297</v>
      </c>
      <c r="R15" s="370"/>
      <c r="S15" s="370"/>
      <c r="T15" s="370"/>
      <c r="U15" s="356" t="s">
        <v>346</v>
      </c>
      <c r="V15" s="357"/>
      <c r="W15" s="357"/>
      <c r="X15" s="357"/>
      <c r="Y15" s="358"/>
      <c r="Z15" s="325" t="s">
        <v>298</v>
      </c>
      <c r="AA15" s="326"/>
      <c r="AB15" s="327"/>
      <c r="AC15" s="203" t="s">
        <v>192</v>
      </c>
      <c r="AD15" s="206" t="s">
        <v>263</v>
      </c>
      <c r="AE15" s="205">
        <f>H14+I14/60+J14/60/60</f>
        <v>69.979888888888894</v>
      </c>
      <c r="AF15" s="206" t="s">
        <v>264</v>
      </c>
      <c r="AG15" s="205" t="e">
        <f>H17+I17/60+J17/60/60</f>
        <v>#VALUE!</v>
      </c>
      <c r="AH15" s="212" t="s">
        <v>269</v>
      </c>
      <c r="AI15" s="205" t="e">
        <f>AE15-AG15</f>
        <v>#VALUE!</v>
      </c>
      <c r="AJ15" s="206" t="s">
        <v>271</v>
      </c>
      <c r="AK15" s="205" t="e">
        <f>AI14*60</f>
        <v>#VALUE!</v>
      </c>
      <c r="AL15" s="206" t="s">
        <v>273</v>
      </c>
      <c r="AM15" s="205" t="e">
        <f>AK15*6076.12</f>
        <v>#VALUE!</v>
      </c>
      <c r="AN15" s="206" t="s">
        <v>276</v>
      </c>
      <c r="AO15" s="205">
        <f>AE15*PI()/180</f>
        <v>1.2213794712909074</v>
      </c>
      <c r="AP15" s="206" t="s">
        <v>279</v>
      </c>
      <c r="AQ15" s="205" t="e">
        <f>AG15*PI()/180</f>
        <v>#VALUE!</v>
      </c>
      <c r="AR15" s="206" t="s">
        <v>281</v>
      </c>
      <c r="AS15" s="204" t="e">
        <f>IF(360+AS14/(2*PI())*360&gt;360,AS14/(PI())*360,360+AS14/(2*PI())*360)</f>
        <v>#VALUE!</v>
      </c>
      <c r="AT15" s="208"/>
      <c r="AU15" s="208"/>
    </row>
    <row r="16" spans="1:47" s="120" customFormat="1" ht="15.95" customHeight="1" thickBot="1" x14ac:dyDescent="0.3">
      <c r="A16" s="162">
        <v>2</v>
      </c>
      <c r="B16" s="293"/>
      <c r="C16" s="296"/>
      <c r="D16" s="164" t="s">
        <v>243</v>
      </c>
      <c r="E16" s="374" t="s">
        <v>258</v>
      </c>
      <c r="F16" s="375"/>
      <c r="G16" s="375"/>
      <c r="H16" s="375"/>
      <c r="I16" s="375"/>
      <c r="J16" s="376"/>
      <c r="K16" s="126" t="s">
        <v>16</v>
      </c>
      <c r="L16" s="221" t="s">
        <v>284</v>
      </c>
      <c r="M16" s="127" t="s">
        <v>250</v>
      </c>
      <c r="N16" s="128" t="s">
        <v>4</v>
      </c>
      <c r="O16" s="129" t="s">
        <v>18</v>
      </c>
      <c r="P16" s="234" t="s">
        <v>188</v>
      </c>
      <c r="Q16" s="371"/>
      <c r="R16" s="370"/>
      <c r="S16" s="370"/>
      <c r="T16" s="370"/>
      <c r="U16" s="359"/>
      <c r="V16" s="360"/>
      <c r="W16" s="360"/>
      <c r="X16" s="360"/>
      <c r="Y16" s="361"/>
      <c r="Z16" s="328"/>
      <c r="AA16" s="329"/>
      <c r="AB16" s="330"/>
      <c r="AC16" s="209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6" t="s">
        <v>282</v>
      </c>
      <c r="AS16" s="204" t="e">
        <f>61.582*ACOS(SIN(AE14)*SIN(AG14)+COS(AE14)*COS(AG14)*(AE15-AG15))*6076.12</f>
        <v>#VALUE!</v>
      </c>
      <c r="AT16" s="208"/>
      <c r="AU16" s="208"/>
    </row>
    <row r="17" spans="1:47" s="119" customFormat="1" ht="35.1" customHeight="1" thickTop="1" thickBot="1" x14ac:dyDescent="0.3">
      <c r="A17" s="268" t="str">
        <f>IF(Z14=1,"VERIFIED",IF(AA14=1,"RECHECKED",IF(V14=1,"RECHECK",IF(X14=1,"VERIFY",IF(Y14=1,"NEED PMY APP","SANITY CHECK ONLY")))))</f>
        <v>SANITY CHECK ONLY</v>
      </c>
      <c r="B17" s="294"/>
      <c r="C17" s="297"/>
      <c r="D17" s="165" t="s">
        <v>192</v>
      </c>
      <c r="E17" s="179" t="s">
        <v>0</v>
      </c>
      <c r="F17" s="183" t="s">
        <v>0</v>
      </c>
      <c r="G17" s="174" t="s">
        <v>0</v>
      </c>
      <c r="H17" s="173" t="s">
        <v>0</v>
      </c>
      <c r="I17" s="183" t="s">
        <v>0</v>
      </c>
      <c r="J17" s="174" t="s">
        <v>0</v>
      </c>
      <c r="K17" s="130" t="str">
        <f>$N$7</f>
        <v xml:space="preserve"> </v>
      </c>
      <c r="L17" s="269" t="str">
        <f>IF(E17=" ","OBS POSN not in use ",AU14*6076.12)</f>
        <v xml:space="preserve">OBS POSN not in use </v>
      </c>
      <c r="M17" s="214">
        <v>0</v>
      </c>
      <c r="N17" s="256" t="str">
        <f>IF(W14=1,"Need Photo","Has Photo")</f>
        <v>Has Photo</v>
      </c>
      <c r="O17" s="257" t="s">
        <v>257</v>
      </c>
      <c r="P17" s="236" t="str">
        <f>IF(E17=" ","Not being used",(IF(L17&gt;O14,"OFF STA","ON STA")))</f>
        <v>Not being used</v>
      </c>
      <c r="Q17" s="372"/>
      <c r="R17" s="373"/>
      <c r="S17" s="373"/>
      <c r="T17" s="373"/>
      <c r="U17" s="362"/>
      <c r="V17" s="363"/>
      <c r="W17" s="363"/>
      <c r="X17" s="363"/>
      <c r="Y17" s="364"/>
      <c r="Z17" s="331"/>
      <c r="AA17" s="332"/>
      <c r="AB17" s="333"/>
      <c r="AC17" s="118"/>
    </row>
    <row r="18" spans="1:47" s="117" customFormat="1" ht="9" customHeight="1" thickTop="1" thickBot="1" x14ac:dyDescent="0.3">
      <c r="A18" s="277" t="s">
        <v>0</v>
      </c>
      <c r="B18" s="132" t="s">
        <v>11</v>
      </c>
      <c r="C18" s="133"/>
      <c r="D18" s="134" t="s">
        <v>12</v>
      </c>
      <c r="E18" s="176" t="s">
        <v>246</v>
      </c>
      <c r="F18" s="176" t="s">
        <v>247</v>
      </c>
      <c r="G18" s="168" t="s">
        <v>248</v>
      </c>
      <c r="H18" s="134" t="s">
        <v>246</v>
      </c>
      <c r="I18" s="176" t="s">
        <v>247</v>
      </c>
      <c r="J18" s="168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33" t="s">
        <v>255</v>
      </c>
      <c r="Q18" s="141" t="s">
        <v>252</v>
      </c>
      <c r="R18" s="142"/>
      <c r="S18" s="143" t="s">
        <v>191</v>
      </c>
      <c r="T18" s="226"/>
      <c r="U18" s="289" t="s">
        <v>285</v>
      </c>
      <c r="V18" s="290"/>
      <c r="W18" s="290"/>
      <c r="X18" s="290"/>
      <c r="Y18" s="291"/>
      <c r="Z18" s="144" t="s">
        <v>238</v>
      </c>
      <c r="AA18" s="145" t="s">
        <v>239</v>
      </c>
      <c r="AB18" s="146" t="s">
        <v>240</v>
      </c>
      <c r="AC18" s="199"/>
      <c r="AD18" s="200"/>
      <c r="AE18" s="201" t="s">
        <v>265</v>
      </c>
      <c r="AF18" s="200"/>
      <c r="AG18" s="201" t="s">
        <v>266</v>
      </c>
      <c r="AH18" s="201"/>
      <c r="AI18" s="201" t="s">
        <v>267</v>
      </c>
      <c r="AJ18" s="200"/>
      <c r="AK18" s="202" t="s">
        <v>277</v>
      </c>
      <c r="AL18" s="200"/>
      <c r="AM18" s="201"/>
      <c r="AN18" s="200"/>
      <c r="AO18" s="202" t="s">
        <v>274</v>
      </c>
      <c r="AP18" s="200"/>
      <c r="AQ18" s="201"/>
      <c r="AR18" s="200"/>
      <c r="AS18" s="201"/>
      <c r="AT18" s="200"/>
      <c r="AU18" s="200"/>
    </row>
    <row r="19" spans="1:47" s="120" customFormat="1" ht="15.95" customHeight="1" thickBot="1" x14ac:dyDescent="0.3">
      <c r="A19" s="124">
        <v>13306.2</v>
      </c>
      <c r="B19" s="292" t="s">
        <v>300</v>
      </c>
      <c r="C19" s="295" t="s">
        <v>0</v>
      </c>
      <c r="D19" s="164" t="s">
        <v>237</v>
      </c>
      <c r="E19" s="177">
        <v>41</v>
      </c>
      <c r="F19" s="181">
        <v>39</v>
      </c>
      <c r="G19" s="125">
        <v>15.9</v>
      </c>
      <c r="H19" s="155">
        <v>69</v>
      </c>
      <c r="I19" s="181">
        <v>58</v>
      </c>
      <c r="J19" s="125">
        <v>44.6</v>
      </c>
      <c r="K19" s="298" t="s">
        <v>0</v>
      </c>
      <c r="L19" s="300" t="s">
        <v>0</v>
      </c>
      <c r="M19" s="302">
        <v>8.3000000000000007</v>
      </c>
      <c r="N19" s="348">
        <f>IF(M19=" "," ",(M19+$L$7-M22))</f>
        <v>8.3000000000000007</v>
      </c>
      <c r="O19" s="305">
        <v>50</v>
      </c>
      <c r="P19" s="337">
        <v>42931</v>
      </c>
      <c r="Q19" s="139">
        <v>43205</v>
      </c>
      <c r="R19" s="140">
        <v>43435</v>
      </c>
      <c r="S19" s="309" t="s">
        <v>296</v>
      </c>
      <c r="T19" s="310"/>
      <c r="U19" s="227">
        <v>1</v>
      </c>
      <c r="V19" s="147" t="s">
        <v>0</v>
      </c>
      <c r="W19" s="148" t="s">
        <v>0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03" t="s">
        <v>237</v>
      </c>
      <c r="AD19" s="206" t="s">
        <v>261</v>
      </c>
      <c r="AE19" s="205">
        <f>E19+F19/60+G19/60/60</f>
        <v>41.654416666666663</v>
      </c>
      <c r="AF19" s="206" t="s">
        <v>262</v>
      </c>
      <c r="AG19" s="205" t="e">
        <f>E22+F22/60+G22/60/60</f>
        <v>#VALUE!</v>
      </c>
      <c r="AH19" s="212" t="s">
        <v>268</v>
      </c>
      <c r="AI19" s="205" t="e">
        <f>AG19-AE19</f>
        <v>#VALUE!</v>
      </c>
      <c r="AJ19" s="206" t="s">
        <v>270</v>
      </c>
      <c r="AK19" s="205" t="e">
        <f>AI20*60*COS((AE19+AG19)/2*PI()/180)</f>
        <v>#VALUE!</v>
      </c>
      <c r="AL19" s="206" t="s">
        <v>272</v>
      </c>
      <c r="AM19" s="205" t="e">
        <f>AK19*6076.12</f>
        <v>#VALUE!</v>
      </c>
      <c r="AN19" s="206" t="s">
        <v>275</v>
      </c>
      <c r="AO19" s="205">
        <f>AE19*PI()/180</f>
        <v>0.72700671883093448</v>
      </c>
      <c r="AP19" s="206" t="s">
        <v>278</v>
      </c>
      <c r="AQ19" s="205" t="e">
        <f>AG19 *PI()/180</f>
        <v>#VALUE!</v>
      </c>
      <c r="AR19" s="206" t="s">
        <v>280</v>
      </c>
      <c r="AS19" s="205" t="e">
        <f>1*ATAN2(COS(AO19)*SIN(AQ19)-SIN(AO19)*COS(AQ19)*COS(AQ20-AO20),SIN(AQ20-AO20)*COS(AQ19))</f>
        <v>#VALUE!</v>
      </c>
      <c r="AT19" s="207" t="s">
        <v>283</v>
      </c>
      <c r="AU19" s="213" t="e">
        <f>SQRT(AK20*AK20+AK19*AK19)</f>
        <v>#VALUE!</v>
      </c>
    </row>
    <row r="20" spans="1:47" s="120" customFormat="1" ht="15.95" customHeight="1" thickTop="1" thickBot="1" x14ac:dyDescent="0.3">
      <c r="A20" s="166">
        <v>200100218351</v>
      </c>
      <c r="B20" s="293"/>
      <c r="C20" s="296"/>
      <c r="D20" s="164" t="s">
        <v>242</v>
      </c>
      <c r="E20" s="178">
        <f t="shared" ref="E20:J20" si="2">E19</f>
        <v>41</v>
      </c>
      <c r="F20" s="182">
        <f t="shared" si="2"/>
        <v>39</v>
      </c>
      <c r="G20" s="171">
        <f t="shared" si="2"/>
        <v>15.9</v>
      </c>
      <c r="H20" s="154">
        <f t="shared" si="2"/>
        <v>69</v>
      </c>
      <c r="I20" s="182">
        <f t="shared" si="2"/>
        <v>58</v>
      </c>
      <c r="J20" s="172">
        <f t="shared" si="2"/>
        <v>44.6</v>
      </c>
      <c r="K20" s="299"/>
      <c r="L20" s="301"/>
      <c r="M20" s="302"/>
      <c r="N20" s="349"/>
      <c r="O20" s="306"/>
      <c r="P20" s="338"/>
      <c r="Q20" s="365" t="s">
        <v>297</v>
      </c>
      <c r="R20" s="370"/>
      <c r="S20" s="370"/>
      <c r="T20" s="370"/>
      <c r="U20" s="356" t="s">
        <v>346</v>
      </c>
      <c r="V20" s="357"/>
      <c r="W20" s="357"/>
      <c r="X20" s="357"/>
      <c r="Y20" s="358"/>
      <c r="Z20" s="325" t="s">
        <v>298</v>
      </c>
      <c r="AA20" s="326"/>
      <c r="AB20" s="327"/>
      <c r="AC20" s="203" t="s">
        <v>192</v>
      </c>
      <c r="AD20" s="206" t="s">
        <v>263</v>
      </c>
      <c r="AE20" s="205">
        <f>H19+I19/60+J19/60/60</f>
        <v>69.979055555555561</v>
      </c>
      <c r="AF20" s="206" t="s">
        <v>264</v>
      </c>
      <c r="AG20" s="205" t="e">
        <f>H22+I22/60+J22/60/60</f>
        <v>#VALUE!</v>
      </c>
      <c r="AH20" s="212" t="s">
        <v>269</v>
      </c>
      <c r="AI20" s="205" t="e">
        <f>AE20-AG20</f>
        <v>#VALUE!</v>
      </c>
      <c r="AJ20" s="206" t="s">
        <v>271</v>
      </c>
      <c r="AK20" s="205" t="e">
        <f>AI19*60</f>
        <v>#VALUE!</v>
      </c>
      <c r="AL20" s="206" t="s">
        <v>273</v>
      </c>
      <c r="AM20" s="205" t="e">
        <f>AK20*6076.12</f>
        <v>#VALUE!</v>
      </c>
      <c r="AN20" s="206" t="s">
        <v>276</v>
      </c>
      <c r="AO20" s="205">
        <f>AE20*PI()/180</f>
        <v>1.2213649268804743</v>
      </c>
      <c r="AP20" s="206" t="s">
        <v>279</v>
      </c>
      <c r="AQ20" s="205" t="e">
        <f>AG20*PI()/180</f>
        <v>#VALUE!</v>
      </c>
      <c r="AR20" s="206" t="s">
        <v>281</v>
      </c>
      <c r="AS20" s="204" t="e">
        <f>IF(360+AS19/(2*PI())*360&gt;360,AS19/(PI())*360,360+AS19/(2*PI())*360)</f>
        <v>#VALUE!</v>
      </c>
      <c r="AT20" s="208"/>
      <c r="AU20" s="208"/>
    </row>
    <row r="21" spans="1:47" s="120" customFormat="1" ht="15.95" customHeight="1" thickBot="1" x14ac:dyDescent="0.3">
      <c r="A21" s="162">
        <v>3</v>
      </c>
      <c r="B21" s="293"/>
      <c r="C21" s="296"/>
      <c r="D21" s="164" t="s">
        <v>243</v>
      </c>
      <c r="E21" s="374" t="s">
        <v>258</v>
      </c>
      <c r="F21" s="375"/>
      <c r="G21" s="375"/>
      <c r="H21" s="375"/>
      <c r="I21" s="375"/>
      <c r="J21" s="376"/>
      <c r="K21" s="126" t="s">
        <v>16</v>
      </c>
      <c r="L21" s="221" t="s">
        <v>284</v>
      </c>
      <c r="M21" s="127" t="s">
        <v>250</v>
      </c>
      <c r="N21" s="128" t="s">
        <v>4</v>
      </c>
      <c r="O21" s="129" t="s">
        <v>18</v>
      </c>
      <c r="P21" s="234" t="s">
        <v>188</v>
      </c>
      <c r="Q21" s="371"/>
      <c r="R21" s="370"/>
      <c r="S21" s="370"/>
      <c r="T21" s="370"/>
      <c r="U21" s="359"/>
      <c r="V21" s="360"/>
      <c r="W21" s="360"/>
      <c r="X21" s="360"/>
      <c r="Y21" s="361"/>
      <c r="Z21" s="328"/>
      <c r="AA21" s="329"/>
      <c r="AB21" s="330"/>
      <c r="AC21" s="209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6" t="s">
        <v>282</v>
      </c>
      <c r="AS21" s="204" t="e">
        <f>61.582*ACOS(SIN(AE19)*SIN(AG19)+COS(AE19)*COS(AG19)*(AE20-AG20))*6076.12</f>
        <v>#VALUE!</v>
      </c>
      <c r="AT21" s="208"/>
      <c r="AU21" s="208"/>
    </row>
    <row r="22" spans="1:47" s="119" customFormat="1" ht="35.1" customHeight="1" thickTop="1" thickBot="1" x14ac:dyDescent="0.3">
      <c r="A22" s="268" t="str">
        <f>IF(Z19=1,"VERIFIED",IF(AA19=1,"RECHECKED",IF(V19=1,"RECHECK",IF(X19=1,"VERIFY",IF(Y19=1,"NEED PMY APP","SANITY CHECK ONLY")))))</f>
        <v>SANITY CHECK ONLY</v>
      </c>
      <c r="B22" s="294"/>
      <c r="C22" s="297"/>
      <c r="D22" s="165" t="s">
        <v>192</v>
      </c>
      <c r="E22" s="179" t="s">
        <v>0</v>
      </c>
      <c r="F22" s="183" t="s">
        <v>0</v>
      </c>
      <c r="G22" s="174" t="s">
        <v>0</v>
      </c>
      <c r="H22" s="173" t="s">
        <v>0</v>
      </c>
      <c r="I22" s="183" t="s">
        <v>0</v>
      </c>
      <c r="J22" s="174" t="s">
        <v>0</v>
      </c>
      <c r="K22" s="130" t="str">
        <f>$N$7</f>
        <v xml:space="preserve"> </v>
      </c>
      <c r="L22" s="269" t="str">
        <f>IF(E22=" ","OBS POSN not in use ",AU19*6076.12)</f>
        <v xml:space="preserve">OBS POSN not in use </v>
      </c>
      <c r="M22" s="214">
        <v>0</v>
      </c>
      <c r="N22" s="256" t="str">
        <f>IF(W19=1,"Need Photo","Has Photo")</f>
        <v>Has Photo</v>
      </c>
      <c r="O22" s="257" t="s">
        <v>257</v>
      </c>
      <c r="P22" s="236" t="str">
        <f>IF(E22=" ","Not being used",(IF(L22&gt;O19,"OFF STA","ON STA")))</f>
        <v>Not being used</v>
      </c>
      <c r="Q22" s="372"/>
      <c r="R22" s="373"/>
      <c r="S22" s="373"/>
      <c r="T22" s="373"/>
      <c r="U22" s="362"/>
      <c r="V22" s="363"/>
      <c r="W22" s="363"/>
      <c r="X22" s="363"/>
      <c r="Y22" s="364"/>
      <c r="Z22" s="331"/>
      <c r="AA22" s="332"/>
      <c r="AB22" s="333"/>
      <c r="AC22" s="118"/>
    </row>
    <row r="23" spans="1:47" s="117" customFormat="1" ht="9" customHeight="1" thickTop="1" thickBot="1" x14ac:dyDescent="0.3">
      <c r="A23" s="277" t="s">
        <v>0</v>
      </c>
      <c r="B23" s="132" t="s">
        <v>11</v>
      </c>
      <c r="C23" s="133"/>
      <c r="D23" s="134" t="s">
        <v>12</v>
      </c>
      <c r="E23" s="176" t="s">
        <v>246</v>
      </c>
      <c r="F23" s="176" t="s">
        <v>247</v>
      </c>
      <c r="G23" s="168" t="s">
        <v>248</v>
      </c>
      <c r="H23" s="134" t="s">
        <v>246</v>
      </c>
      <c r="I23" s="176" t="s">
        <v>247</v>
      </c>
      <c r="J23" s="168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33" t="s">
        <v>255</v>
      </c>
      <c r="Q23" s="141" t="s">
        <v>252</v>
      </c>
      <c r="R23" s="142"/>
      <c r="S23" s="143" t="s">
        <v>191</v>
      </c>
      <c r="T23" s="226"/>
      <c r="U23" s="289" t="s">
        <v>285</v>
      </c>
      <c r="V23" s="290"/>
      <c r="W23" s="290"/>
      <c r="X23" s="290"/>
      <c r="Y23" s="291"/>
      <c r="Z23" s="144" t="s">
        <v>238</v>
      </c>
      <c r="AA23" s="145" t="s">
        <v>239</v>
      </c>
      <c r="AB23" s="146" t="s">
        <v>240</v>
      </c>
      <c r="AC23" s="199"/>
      <c r="AD23" s="200"/>
      <c r="AE23" s="201" t="s">
        <v>265</v>
      </c>
      <c r="AF23" s="200"/>
      <c r="AG23" s="201" t="s">
        <v>266</v>
      </c>
      <c r="AH23" s="201"/>
      <c r="AI23" s="201" t="s">
        <v>267</v>
      </c>
      <c r="AJ23" s="200"/>
      <c r="AK23" s="202" t="s">
        <v>277</v>
      </c>
      <c r="AL23" s="200"/>
      <c r="AM23" s="201"/>
      <c r="AN23" s="200"/>
      <c r="AO23" s="202" t="s">
        <v>274</v>
      </c>
      <c r="AP23" s="200"/>
      <c r="AQ23" s="201"/>
      <c r="AR23" s="200"/>
      <c r="AS23" s="201"/>
      <c r="AT23" s="200"/>
      <c r="AU23" s="200"/>
    </row>
    <row r="24" spans="1:47" s="120" customFormat="1" ht="15.95" customHeight="1" thickBot="1" x14ac:dyDescent="0.3">
      <c r="A24" s="124">
        <v>0</v>
      </c>
      <c r="B24" s="292" t="s">
        <v>301</v>
      </c>
      <c r="C24" s="295" t="s">
        <v>0</v>
      </c>
      <c r="D24" s="164" t="s">
        <v>237</v>
      </c>
      <c r="E24" s="177">
        <v>41</v>
      </c>
      <c r="F24" s="181">
        <v>39</v>
      </c>
      <c r="G24" s="125">
        <v>14.03</v>
      </c>
      <c r="H24" s="155">
        <v>69</v>
      </c>
      <c r="I24" s="181">
        <v>58</v>
      </c>
      <c r="J24" s="125">
        <v>44.64</v>
      </c>
      <c r="K24" s="298">
        <v>1400</v>
      </c>
      <c r="L24" s="300">
        <v>0</v>
      </c>
      <c r="M24" s="302">
        <v>13.6</v>
      </c>
      <c r="N24" s="348">
        <f>IF(M24=" "," ",(M24+$L$7-M27))</f>
        <v>10</v>
      </c>
      <c r="O24" s="305">
        <v>500</v>
      </c>
      <c r="P24" s="337">
        <v>43341</v>
      </c>
      <c r="Q24" s="139">
        <v>43221</v>
      </c>
      <c r="R24" s="574">
        <v>43435</v>
      </c>
      <c r="S24" s="309" t="s">
        <v>302</v>
      </c>
      <c r="T24" s="310"/>
      <c r="U24" s="227">
        <v>1</v>
      </c>
      <c r="V24" s="147">
        <v>1</v>
      </c>
      <c r="W24" s="148">
        <v>1</v>
      </c>
      <c r="X24" s="149" t="s">
        <v>0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03" t="s">
        <v>237</v>
      </c>
      <c r="AD24" s="206" t="s">
        <v>261</v>
      </c>
      <c r="AE24" s="205">
        <f>E24+F24/60+G24/60/60</f>
        <v>41.65389722222222</v>
      </c>
      <c r="AF24" s="206" t="s">
        <v>262</v>
      </c>
      <c r="AG24" s="205">
        <f>E27+F27/60+G27/60/60</f>
        <v>41.65389722222222</v>
      </c>
      <c r="AH24" s="212" t="s">
        <v>268</v>
      </c>
      <c r="AI24" s="205">
        <f>AG24-AE24</f>
        <v>0</v>
      </c>
      <c r="AJ24" s="206" t="s">
        <v>270</v>
      </c>
      <c r="AK24" s="205">
        <f>AI25*60*COS((AE24+AG24)/2*PI()/180)</f>
        <v>0</v>
      </c>
      <c r="AL24" s="206" t="s">
        <v>272</v>
      </c>
      <c r="AM24" s="205">
        <f>AK24*6076.12</f>
        <v>0</v>
      </c>
      <c r="AN24" s="206" t="s">
        <v>275</v>
      </c>
      <c r="AO24" s="205">
        <f>AE24*PI()/180</f>
        <v>0.72699765281509787</v>
      </c>
      <c r="AP24" s="206" t="s">
        <v>278</v>
      </c>
      <c r="AQ24" s="205">
        <f>AG24 *PI()/180</f>
        <v>0.72699765281509787</v>
      </c>
      <c r="AR24" s="206" t="s">
        <v>280</v>
      </c>
      <c r="AS24" s="205" t="e">
        <f>1*ATAN2(COS(AO24)*SIN(AQ24)-SIN(AO24)*COS(AQ24)*COS(AQ25-AO25),SIN(AQ25-AO25)*COS(AQ24))</f>
        <v>#DIV/0!</v>
      </c>
      <c r="AT24" s="207" t="s">
        <v>283</v>
      </c>
      <c r="AU24" s="213">
        <f>SQRT(AK25*AK25+AK24*AK24)</f>
        <v>0</v>
      </c>
    </row>
    <row r="25" spans="1:47" s="120" customFormat="1" ht="15.95" customHeight="1" thickTop="1" thickBot="1" x14ac:dyDescent="0.3">
      <c r="A25" s="166">
        <v>100116980997</v>
      </c>
      <c r="B25" s="293"/>
      <c r="C25" s="296"/>
      <c r="D25" s="164" t="s">
        <v>242</v>
      </c>
      <c r="E25" s="377" t="s">
        <v>259</v>
      </c>
      <c r="F25" s="378"/>
      <c r="G25" s="378"/>
      <c r="H25" s="378"/>
      <c r="I25" s="378"/>
      <c r="J25" s="379"/>
      <c r="K25" s="299"/>
      <c r="L25" s="301"/>
      <c r="M25" s="302"/>
      <c r="N25" s="349"/>
      <c r="O25" s="306"/>
      <c r="P25" s="338"/>
      <c r="Q25" s="558" t="s">
        <v>352</v>
      </c>
      <c r="R25" s="559"/>
      <c r="S25" s="559"/>
      <c r="T25" s="559"/>
      <c r="U25" s="563" t="s">
        <v>355</v>
      </c>
      <c r="V25" s="564"/>
      <c r="W25" s="564"/>
      <c r="X25" s="564"/>
      <c r="Y25" s="565"/>
      <c r="Z25" s="325" t="s">
        <v>298</v>
      </c>
      <c r="AA25" s="326"/>
      <c r="AB25" s="327"/>
      <c r="AC25" s="203" t="s">
        <v>192</v>
      </c>
      <c r="AD25" s="206" t="s">
        <v>263</v>
      </c>
      <c r="AE25" s="205">
        <f>H24+I24/60+J24/60/60</f>
        <v>69.979066666666668</v>
      </c>
      <c r="AF25" s="206" t="s">
        <v>264</v>
      </c>
      <c r="AG25" s="205">
        <f>H27+I27/60+J27/60/60</f>
        <v>69.979066666666668</v>
      </c>
      <c r="AH25" s="212" t="s">
        <v>269</v>
      </c>
      <c r="AI25" s="205">
        <f>AE25-AG25</f>
        <v>0</v>
      </c>
      <c r="AJ25" s="206" t="s">
        <v>271</v>
      </c>
      <c r="AK25" s="205">
        <f>AI24*60</f>
        <v>0</v>
      </c>
      <c r="AL25" s="206" t="s">
        <v>273</v>
      </c>
      <c r="AM25" s="205">
        <f>AK25*6076.12</f>
        <v>0</v>
      </c>
      <c r="AN25" s="206" t="s">
        <v>276</v>
      </c>
      <c r="AO25" s="205">
        <f>AE25*PI()/180</f>
        <v>1.2213651208059464</v>
      </c>
      <c r="AP25" s="206" t="s">
        <v>279</v>
      </c>
      <c r="AQ25" s="205">
        <f>AG25*PI()/180</f>
        <v>1.2213651208059464</v>
      </c>
      <c r="AR25" s="206" t="s">
        <v>281</v>
      </c>
      <c r="AS25" s="204" t="e">
        <f>IF(360+AS24/(2*PI())*360&gt;360,AS24/(PI())*360,360+AS24/(2*PI())*360)</f>
        <v>#DIV/0!</v>
      </c>
      <c r="AT25" s="208"/>
      <c r="AU25" s="208"/>
    </row>
    <row r="26" spans="1:47" s="120" customFormat="1" ht="15.95" customHeight="1" thickBot="1" x14ac:dyDescent="0.3">
      <c r="A26" s="162">
        <v>4</v>
      </c>
      <c r="B26" s="293"/>
      <c r="C26" s="296"/>
      <c r="D26" s="164" t="s">
        <v>243</v>
      </c>
      <c r="E26" s="374" t="s">
        <v>258</v>
      </c>
      <c r="F26" s="375"/>
      <c r="G26" s="375"/>
      <c r="H26" s="375"/>
      <c r="I26" s="375"/>
      <c r="J26" s="376"/>
      <c r="K26" s="126" t="s">
        <v>16</v>
      </c>
      <c r="L26" s="221" t="s">
        <v>284</v>
      </c>
      <c r="M26" s="127" t="s">
        <v>250</v>
      </c>
      <c r="N26" s="128" t="s">
        <v>4</v>
      </c>
      <c r="O26" s="129" t="s">
        <v>18</v>
      </c>
      <c r="P26" s="234" t="s">
        <v>188</v>
      </c>
      <c r="Q26" s="560"/>
      <c r="R26" s="559"/>
      <c r="S26" s="559"/>
      <c r="T26" s="559"/>
      <c r="U26" s="566"/>
      <c r="V26" s="567"/>
      <c r="W26" s="567"/>
      <c r="X26" s="567"/>
      <c r="Y26" s="568"/>
      <c r="Z26" s="328"/>
      <c r="AA26" s="329"/>
      <c r="AB26" s="330"/>
      <c r="AC26" s="209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6" t="s">
        <v>282</v>
      </c>
      <c r="AS26" s="204">
        <f>61.582*ACOS(SIN(AE24)*SIN(AG24)+COS(AE24)*COS(AG24)*(AE25-AG25))*6076.12</f>
        <v>379721.69510838832</v>
      </c>
      <c r="AT26" s="208"/>
      <c r="AU26" s="208"/>
    </row>
    <row r="27" spans="1:47" s="119" customFormat="1" ht="35.1" customHeight="1" thickTop="1" thickBot="1" x14ac:dyDescent="0.3">
      <c r="A27" s="572" t="str">
        <f>IF(Z24=1,"VERIFIED",IF(AA24=1,"RECHECKED",IF(V24=1,"RECHECK",IF(X24=1,"VERIFY",IF(Y24=1,"NEED PMY APP","SANITY CHECK ONLY")))))</f>
        <v>RECHECK</v>
      </c>
      <c r="B27" s="294"/>
      <c r="C27" s="297"/>
      <c r="D27" s="165" t="s">
        <v>192</v>
      </c>
      <c r="E27" s="179">
        <v>41</v>
      </c>
      <c r="F27" s="183">
        <v>39</v>
      </c>
      <c r="G27" s="174">
        <v>14.03</v>
      </c>
      <c r="H27" s="173">
        <v>69</v>
      </c>
      <c r="I27" s="183">
        <v>58</v>
      </c>
      <c r="J27" s="174">
        <v>44.64</v>
      </c>
      <c r="K27" s="130">
        <v>43341</v>
      </c>
      <c r="L27" s="269">
        <f>IF(E27=" ","OBS POSN not in use ",AU24*6076.12)</f>
        <v>0</v>
      </c>
      <c r="M27" s="214">
        <v>3.6</v>
      </c>
      <c r="N27" s="270" t="str">
        <f>IF(W24=1,"Need a Photo","Ha as Photo")</f>
        <v>Need a Photo</v>
      </c>
      <c r="O27" s="257" t="s">
        <v>257</v>
      </c>
      <c r="P27" s="236" t="str">
        <f>IF(E27=" ","Not being used",(IF(L27&gt;O24,"OFF STA","ON STA")))</f>
        <v>ON STA</v>
      </c>
      <c r="Q27" s="561"/>
      <c r="R27" s="562"/>
      <c r="S27" s="562"/>
      <c r="T27" s="562"/>
      <c r="U27" s="569"/>
      <c r="V27" s="570"/>
      <c r="W27" s="570"/>
      <c r="X27" s="570"/>
      <c r="Y27" s="571"/>
      <c r="Z27" s="331"/>
      <c r="AA27" s="332"/>
      <c r="AB27" s="333"/>
      <c r="AC27" s="118"/>
    </row>
    <row r="28" spans="1:47" s="117" customFormat="1" ht="9" customHeight="1" thickTop="1" thickBot="1" x14ac:dyDescent="0.3">
      <c r="A28" s="277" t="s">
        <v>0</v>
      </c>
      <c r="B28" s="132" t="s">
        <v>11</v>
      </c>
      <c r="C28" s="133"/>
      <c r="D28" s="134" t="s">
        <v>12</v>
      </c>
      <c r="E28" s="176" t="s">
        <v>246</v>
      </c>
      <c r="F28" s="176" t="s">
        <v>247</v>
      </c>
      <c r="G28" s="168" t="s">
        <v>248</v>
      </c>
      <c r="H28" s="134" t="s">
        <v>246</v>
      </c>
      <c r="I28" s="176" t="s">
        <v>247</v>
      </c>
      <c r="J28" s="168" t="s">
        <v>248</v>
      </c>
      <c r="K28" s="135" t="s">
        <v>13</v>
      </c>
      <c r="L28" s="136" t="s">
        <v>14</v>
      </c>
      <c r="M28" s="136" t="s">
        <v>290</v>
      </c>
      <c r="N28" s="237" t="s">
        <v>15</v>
      </c>
      <c r="O28" s="238" t="s">
        <v>19</v>
      </c>
      <c r="P28" s="239" t="s">
        <v>255</v>
      </c>
      <c r="Q28" s="141" t="s">
        <v>252</v>
      </c>
      <c r="R28" s="142"/>
      <c r="S28" s="143" t="s">
        <v>256</v>
      </c>
      <c r="T28" s="226"/>
      <c r="U28" s="289" t="s">
        <v>285</v>
      </c>
      <c r="V28" s="290"/>
      <c r="W28" s="290"/>
      <c r="X28" s="290"/>
      <c r="Y28" s="291"/>
      <c r="Z28" s="144" t="s">
        <v>238</v>
      </c>
      <c r="AA28" s="145" t="s">
        <v>239</v>
      </c>
      <c r="AB28" s="146" t="s">
        <v>240</v>
      </c>
      <c r="AC28" s="199"/>
      <c r="AD28" s="200"/>
      <c r="AE28" s="201" t="s">
        <v>265</v>
      </c>
      <c r="AF28" s="200"/>
      <c r="AG28" s="201" t="s">
        <v>266</v>
      </c>
      <c r="AH28" s="201"/>
      <c r="AI28" s="201" t="s">
        <v>267</v>
      </c>
      <c r="AJ28" s="200"/>
      <c r="AK28" s="202" t="s">
        <v>277</v>
      </c>
      <c r="AL28" s="200"/>
      <c r="AM28" s="201"/>
      <c r="AN28" s="200"/>
      <c r="AO28" s="202" t="s">
        <v>274</v>
      </c>
      <c r="AP28" s="200"/>
      <c r="AQ28" s="201"/>
      <c r="AR28" s="200"/>
      <c r="AS28" s="201"/>
      <c r="AT28" s="200"/>
      <c r="AU28" s="200"/>
    </row>
    <row r="29" spans="1:47" s="120" customFormat="1" ht="15.95" customHeight="1" thickBot="1" x14ac:dyDescent="0.3">
      <c r="A29" s="124">
        <v>13306.3</v>
      </c>
      <c r="B29" s="292" t="s">
        <v>304</v>
      </c>
      <c r="C29" s="295" t="s">
        <v>0</v>
      </c>
      <c r="D29" s="164" t="s">
        <v>237</v>
      </c>
      <c r="E29" s="177">
        <v>41</v>
      </c>
      <c r="F29" s="181">
        <v>39</v>
      </c>
      <c r="G29" s="125">
        <v>10.4</v>
      </c>
      <c r="H29" s="155">
        <v>69</v>
      </c>
      <c r="I29" s="181">
        <v>57</v>
      </c>
      <c r="J29" s="125">
        <v>44.9</v>
      </c>
      <c r="K29" s="298">
        <v>1400</v>
      </c>
      <c r="L29" s="300">
        <v>0</v>
      </c>
      <c r="M29" s="302">
        <v>6</v>
      </c>
      <c r="N29" s="348">
        <f>IF(M29=" "," ",(M29+$L$7-M32))</f>
        <v>6</v>
      </c>
      <c r="O29" s="305">
        <v>50</v>
      </c>
      <c r="P29" s="337">
        <v>43341</v>
      </c>
      <c r="Q29" s="139">
        <v>43205</v>
      </c>
      <c r="R29" s="574">
        <v>43435</v>
      </c>
      <c r="S29" s="309" t="s">
        <v>296</v>
      </c>
      <c r="T29" s="310"/>
      <c r="U29" s="227">
        <v>1</v>
      </c>
      <c r="V29" s="147">
        <v>1</v>
      </c>
      <c r="W29" s="148" t="s">
        <v>0</v>
      </c>
      <c r="X29" s="149" t="s">
        <v>0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03" t="s">
        <v>237</v>
      </c>
      <c r="AD29" s="206" t="s">
        <v>261</v>
      </c>
      <c r="AE29" s="205">
        <f>E29+F29/60+G29/60/60</f>
        <v>41.652888888888889</v>
      </c>
      <c r="AF29" s="206" t="s">
        <v>262</v>
      </c>
      <c r="AG29" s="205">
        <f>E32+F32/60+G32/60/60</f>
        <v>41.652888888888889</v>
      </c>
      <c r="AH29" s="212" t="s">
        <v>268</v>
      </c>
      <c r="AI29" s="205">
        <f>AG29-AE29</f>
        <v>0</v>
      </c>
      <c r="AJ29" s="206" t="s">
        <v>270</v>
      </c>
      <c r="AK29" s="205">
        <f>AI30*60*COS((AE29+AG29)/2*PI()/180)</f>
        <v>0</v>
      </c>
      <c r="AL29" s="206" t="s">
        <v>272</v>
      </c>
      <c r="AM29" s="205">
        <f>AK29*6076.12</f>
        <v>0</v>
      </c>
      <c r="AN29" s="206" t="s">
        <v>275</v>
      </c>
      <c r="AO29" s="205">
        <f>AE29*PI()/180</f>
        <v>0.72698005407847366</v>
      </c>
      <c r="AP29" s="206" t="s">
        <v>278</v>
      </c>
      <c r="AQ29" s="205">
        <f>AG29 *PI()/180</f>
        <v>0.72698005407847366</v>
      </c>
      <c r="AR29" s="206" t="s">
        <v>280</v>
      </c>
      <c r="AS29" s="205" t="e">
        <f>1*ATAN2(COS(AO29)*SIN(AQ29)-SIN(AO29)*COS(AQ29)*COS(AQ30-AO30),SIN(AQ30-AO30)*COS(AQ29))</f>
        <v>#DIV/0!</v>
      </c>
      <c r="AT29" s="207" t="s">
        <v>283</v>
      </c>
      <c r="AU29" s="213">
        <f>SQRT(AK30*AK30+AK29*AK29)</f>
        <v>0</v>
      </c>
    </row>
    <row r="30" spans="1:47" s="120" customFormat="1" ht="15.95" customHeight="1" thickTop="1" thickBot="1" x14ac:dyDescent="0.3">
      <c r="A30" s="166">
        <v>200100218352</v>
      </c>
      <c r="B30" s="293"/>
      <c r="C30" s="296"/>
      <c r="D30" s="164" t="s">
        <v>242</v>
      </c>
      <c r="E30" s="178">
        <f t="shared" ref="E30:J30" si="3">E29</f>
        <v>41</v>
      </c>
      <c r="F30" s="182">
        <f t="shared" si="3"/>
        <v>39</v>
      </c>
      <c r="G30" s="171">
        <f t="shared" si="3"/>
        <v>10.4</v>
      </c>
      <c r="H30" s="154">
        <f t="shared" si="3"/>
        <v>69</v>
      </c>
      <c r="I30" s="182">
        <f t="shared" si="3"/>
        <v>57</v>
      </c>
      <c r="J30" s="172">
        <f t="shared" si="3"/>
        <v>44.9</v>
      </c>
      <c r="K30" s="299"/>
      <c r="L30" s="301"/>
      <c r="M30" s="302"/>
      <c r="N30" s="349"/>
      <c r="O30" s="306"/>
      <c r="P30" s="338"/>
      <c r="Q30" s="558" t="s">
        <v>353</v>
      </c>
      <c r="R30" s="559"/>
      <c r="S30" s="559"/>
      <c r="T30" s="559"/>
      <c r="U30" s="563" t="s">
        <v>355</v>
      </c>
      <c r="V30" s="564"/>
      <c r="W30" s="564"/>
      <c r="X30" s="564"/>
      <c r="Y30" s="565"/>
      <c r="Z30" s="325" t="s">
        <v>298</v>
      </c>
      <c r="AA30" s="326"/>
      <c r="AB30" s="327"/>
      <c r="AC30" s="203" t="s">
        <v>192</v>
      </c>
      <c r="AD30" s="206" t="s">
        <v>263</v>
      </c>
      <c r="AE30" s="205">
        <f>H29+I29/60+J29/60/60</f>
        <v>69.962472222222232</v>
      </c>
      <c r="AF30" s="206" t="s">
        <v>264</v>
      </c>
      <c r="AG30" s="205">
        <f>H32+I32/60+J32/60/60</f>
        <v>69.962472222222232</v>
      </c>
      <c r="AH30" s="212" t="s">
        <v>269</v>
      </c>
      <c r="AI30" s="205">
        <f>AE30-AG30</f>
        <v>0</v>
      </c>
      <c r="AJ30" s="206" t="s">
        <v>271</v>
      </c>
      <c r="AK30" s="205">
        <f>AI29*60</f>
        <v>0</v>
      </c>
      <c r="AL30" s="206" t="s">
        <v>273</v>
      </c>
      <c r="AM30" s="205">
        <f>AK30*6076.12</f>
        <v>0</v>
      </c>
      <c r="AN30" s="206" t="s">
        <v>276</v>
      </c>
      <c r="AO30" s="205">
        <f>AE30*PI()/180</f>
        <v>1.2210754931128518</v>
      </c>
      <c r="AP30" s="206" t="s">
        <v>279</v>
      </c>
      <c r="AQ30" s="205">
        <f>AG30*PI()/180</f>
        <v>1.2210754931128518</v>
      </c>
      <c r="AR30" s="206" t="s">
        <v>281</v>
      </c>
      <c r="AS30" s="204" t="e">
        <f>IF(360+AS29/(2*PI())*360&gt;360,AS29/(PI())*360,360+AS29/(2*PI())*360)</f>
        <v>#DIV/0!</v>
      </c>
      <c r="AT30" s="208"/>
      <c r="AU30" s="208"/>
    </row>
    <row r="31" spans="1:47" s="120" customFormat="1" ht="15.95" customHeight="1" thickBot="1" x14ac:dyDescent="0.3">
      <c r="A31" s="162">
        <v>5</v>
      </c>
      <c r="B31" s="293"/>
      <c r="C31" s="296"/>
      <c r="D31" s="164" t="s">
        <v>243</v>
      </c>
      <c r="E31" s="374" t="s">
        <v>258</v>
      </c>
      <c r="F31" s="375"/>
      <c r="G31" s="375"/>
      <c r="H31" s="375"/>
      <c r="I31" s="375"/>
      <c r="J31" s="376"/>
      <c r="K31" s="126" t="s">
        <v>16</v>
      </c>
      <c r="L31" s="221" t="s">
        <v>284</v>
      </c>
      <c r="M31" s="127" t="s">
        <v>250</v>
      </c>
      <c r="N31" s="128" t="s">
        <v>4</v>
      </c>
      <c r="O31" s="129" t="s">
        <v>18</v>
      </c>
      <c r="P31" s="234" t="s">
        <v>188</v>
      </c>
      <c r="Q31" s="560"/>
      <c r="R31" s="559"/>
      <c r="S31" s="559"/>
      <c r="T31" s="559"/>
      <c r="U31" s="566"/>
      <c r="V31" s="567"/>
      <c r="W31" s="567"/>
      <c r="X31" s="567"/>
      <c r="Y31" s="568"/>
      <c r="Z31" s="328"/>
      <c r="AA31" s="329"/>
      <c r="AB31" s="330"/>
      <c r="AC31" s="209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6" t="s">
        <v>282</v>
      </c>
      <c r="AS31" s="204">
        <f>61.582*ACOS(SIN(AE29)*SIN(AG29)+COS(AE29)*COS(AG29)*(AE30-AG30))*6076.12</f>
        <v>380165.07367536187</v>
      </c>
      <c r="AT31" s="208"/>
      <c r="AU31" s="208"/>
    </row>
    <row r="32" spans="1:47" s="119" customFormat="1" ht="35.1" customHeight="1" thickTop="1" thickBot="1" x14ac:dyDescent="0.3">
      <c r="A32" s="572" t="str">
        <f>IF(Z29=1,"VERIFIED",IF(AA29=1,"RECHECKED",IF(V29=1,"RECHECK",IF(X29=1,"VERIFY",IF(Y29=1,"NEED PMY APP","SANITY CHECK ONLY")))))</f>
        <v>RECHECK</v>
      </c>
      <c r="B32" s="294"/>
      <c r="C32" s="297"/>
      <c r="D32" s="165" t="s">
        <v>192</v>
      </c>
      <c r="E32" s="179">
        <v>41</v>
      </c>
      <c r="F32" s="183">
        <v>39</v>
      </c>
      <c r="G32" s="174">
        <v>10.4</v>
      </c>
      <c r="H32" s="173">
        <v>69</v>
      </c>
      <c r="I32" s="183">
        <v>57</v>
      </c>
      <c r="J32" s="174">
        <v>44.9</v>
      </c>
      <c r="K32" s="130">
        <v>43341</v>
      </c>
      <c r="L32" s="269">
        <f>IF(E32=" ","OBS POSN not in use ",AU29*6076.12)</f>
        <v>0</v>
      </c>
      <c r="M32" s="214">
        <v>0</v>
      </c>
      <c r="N32" s="259" t="str">
        <f>IF(W29=1,"Need Photo","Has Photo")</f>
        <v>Has Photo</v>
      </c>
      <c r="O32" s="257" t="s">
        <v>257</v>
      </c>
      <c r="P32" s="236" t="str">
        <f>IF(E32=" ","Not being used",(IF(L32&gt;O29,"OFF STA","ON STA")))</f>
        <v>ON STA</v>
      </c>
      <c r="Q32" s="561"/>
      <c r="R32" s="562"/>
      <c r="S32" s="562"/>
      <c r="T32" s="562"/>
      <c r="U32" s="569"/>
      <c r="V32" s="570"/>
      <c r="W32" s="570"/>
      <c r="X32" s="570"/>
      <c r="Y32" s="571"/>
      <c r="Z32" s="331"/>
      <c r="AA32" s="332"/>
      <c r="AB32" s="333"/>
      <c r="AC32" s="118"/>
    </row>
    <row r="33" spans="1:47" s="117" customFormat="1" ht="9" customHeight="1" thickTop="1" thickBot="1" x14ac:dyDescent="0.3">
      <c r="A33" s="277" t="s">
        <v>0</v>
      </c>
      <c r="B33" s="132" t="s">
        <v>11</v>
      </c>
      <c r="C33" s="133"/>
      <c r="D33" s="134" t="s">
        <v>12</v>
      </c>
      <c r="E33" s="176" t="s">
        <v>246</v>
      </c>
      <c r="F33" s="176" t="s">
        <v>247</v>
      </c>
      <c r="G33" s="168" t="s">
        <v>248</v>
      </c>
      <c r="H33" s="134" t="s">
        <v>246</v>
      </c>
      <c r="I33" s="176" t="s">
        <v>247</v>
      </c>
      <c r="J33" s="168" t="s">
        <v>248</v>
      </c>
      <c r="K33" s="135" t="s">
        <v>13</v>
      </c>
      <c r="L33" s="136" t="s">
        <v>14</v>
      </c>
      <c r="M33" s="136" t="s">
        <v>17</v>
      </c>
      <c r="N33" s="137" t="s">
        <v>15</v>
      </c>
      <c r="O33" s="138" t="s">
        <v>19</v>
      </c>
      <c r="P33" s="233" t="s">
        <v>255</v>
      </c>
      <c r="Q33" s="141" t="s">
        <v>252</v>
      </c>
      <c r="R33" s="142"/>
      <c r="S33" s="143" t="s">
        <v>191</v>
      </c>
      <c r="T33" s="226"/>
      <c r="U33" s="289" t="s">
        <v>285</v>
      </c>
      <c r="V33" s="290"/>
      <c r="W33" s="290"/>
      <c r="X33" s="290"/>
      <c r="Y33" s="291"/>
      <c r="Z33" s="159" t="s">
        <v>238</v>
      </c>
      <c r="AA33" s="160" t="s">
        <v>239</v>
      </c>
      <c r="AB33" s="161" t="s">
        <v>240</v>
      </c>
      <c r="AC33" s="199"/>
      <c r="AD33" s="200"/>
      <c r="AE33" s="201" t="s">
        <v>265</v>
      </c>
      <c r="AF33" s="200"/>
      <c r="AG33" s="201" t="s">
        <v>266</v>
      </c>
      <c r="AH33" s="201"/>
      <c r="AI33" s="201" t="s">
        <v>267</v>
      </c>
      <c r="AJ33" s="200"/>
      <c r="AK33" s="202" t="s">
        <v>277</v>
      </c>
      <c r="AL33" s="200"/>
      <c r="AM33" s="201"/>
      <c r="AN33" s="200"/>
      <c r="AO33" s="202" t="s">
        <v>274</v>
      </c>
      <c r="AP33" s="200"/>
      <c r="AQ33" s="201"/>
      <c r="AR33" s="200"/>
      <c r="AS33" s="201"/>
      <c r="AT33" s="200"/>
      <c r="AU33" s="200"/>
    </row>
    <row r="34" spans="1:47" s="120" customFormat="1" ht="15.95" customHeight="1" thickBot="1" x14ac:dyDescent="0.3">
      <c r="A34" s="124">
        <v>13306.4</v>
      </c>
      <c r="B34" s="380" t="s">
        <v>305</v>
      </c>
      <c r="C34" s="295" t="s">
        <v>0</v>
      </c>
      <c r="D34" s="164" t="s">
        <v>237</v>
      </c>
      <c r="E34" s="177">
        <v>41</v>
      </c>
      <c r="F34" s="181">
        <v>69</v>
      </c>
      <c r="G34" s="125">
        <v>0.6</v>
      </c>
      <c r="H34" s="155">
        <v>69</v>
      </c>
      <c r="I34" s="181">
        <v>58</v>
      </c>
      <c r="J34" s="125">
        <v>44.5</v>
      </c>
      <c r="K34" s="298" t="s">
        <v>0</v>
      </c>
      <c r="L34" s="300" t="s">
        <v>0</v>
      </c>
      <c r="M34" s="302">
        <v>8.9</v>
      </c>
      <c r="N34" s="348">
        <f>IF(M34=" "," ",(M34+$L$7-M37))</f>
        <v>8.9</v>
      </c>
      <c r="O34" s="305">
        <v>50</v>
      </c>
      <c r="P34" s="337">
        <v>42931</v>
      </c>
      <c r="Q34" s="139">
        <v>43205</v>
      </c>
      <c r="R34" s="140">
        <v>43435</v>
      </c>
      <c r="S34" s="309" t="s">
        <v>296</v>
      </c>
      <c r="T34" s="310"/>
      <c r="U34" s="227">
        <v>1</v>
      </c>
      <c r="V34" s="147" t="s">
        <v>0</v>
      </c>
      <c r="W34" s="148" t="s">
        <v>0</v>
      </c>
      <c r="X34" s="149" t="s">
        <v>0</v>
      </c>
      <c r="Y34" s="150" t="s">
        <v>0</v>
      </c>
      <c r="Z34" s="151" t="s">
        <v>0</v>
      </c>
      <c r="AA34" s="147" t="s">
        <v>0</v>
      </c>
      <c r="AB34" s="152" t="s">
        <v>0</v>
      </c>
      <c r="AC34" s="203" t="s">
        <v>237</v>
      </c>
      <c r="AD34" s="206" t="s">
        <v>261</v>
      </c>
      <c r="AE34" s="205">
        <f>E34+F34/60+G34/60/60</f>
        <v>42.150166666666664</v>
      </c>
      <c r="AF34" s="206" t="s">
        <v>262</v>
      </c>
      <c r="AG34" s="205" t="e">
        <f>E37+F37/60+G37/60/60</f>
        <v>#VALUE!</v>
      </c>
      <c r="AH34" s="212" t="s">
        <v>268</v>
      </c>
      <c r="AI34" s="205" t="e">
        <f>AG34-AE34</f>
        <v>#VALUE!</v>
      </c>
      <c r="AJ34" s="206" t="s">
        <v>270</v>
      </c>
      <c r="AK34" s="205" t="e">
        <f>AI35*60*COS((AE34+AG34)/2*PI()/180)</f>
        <v>#VALUE!</v>
      </c>
      <c r="AL34" s="206" t="s">
        <v>272</v>
      </c>
      <c r="AM34" s="205" t="e">
        <f>AK34*6076.12</f>
        <v>#VALUE!</v>
      </c>
      <c r="AN34" s="206" t="s">
        <v>275</v>
      </c>
      <c r="AO34" s="205">
        <f>AE34*PI()/180</f>
        <v>0.73565918859769652</v>
      </c>
      <c r="AP34" s="206" t="s">
        <v>278</v>
      </c>
      <c r="AQ34" s="205" t="e">
        <f>AG34 *PI()/180</f>
        <v>#VALUE!</v>
      </c>
      <c r="AR34" s="206" t="s">
        <v>280</v>
      </c>
      <c r="AS34" s="205" t="e">
        <f>1*ATAN2(COS(AO34)*SIN(AQ34)-SIN(AO34)*COS(AQ34)*COS(AQ35-AO35),SIN(AQ35-AO35)*COS(AQ34))</f>
        <v>#VALUE!</v>
      </c>
      <c r="AT34" s="207" t="s">
        <v>283</v>
      </c>
      <c r="AU34" s="213" t="e">
        <f>SQRT(AK35*AK35+AK34*AK34)</f>
        <v>#VALUE!</v>
      </c>
    </row>
    <row r="35" spans="1:47" s="120" customFormat="1" ht="15.95" customHeight="1" thickTop="1" thickBot="1" x14ac:dyDescent="0.3">
      <c r="A35" s="166">
        <v>200100218353</v>
      </c>
      <c r="B35" s="381"/>
      <c r="C35" s="296"/>
      <c r="D35" s="164" t="s">
        <v>242</v>
      </c>
      <c r="E35" s="178">
        <f t="shared" ref="E35:J35" si="4">E34</f>
        <v>41</v>
      </c>
      <c r="F35" s="182">
        <f t="shared" si="4"/>
        <v>69</v>
      </c>
      <c r="G35" s="171">
        <f t="shared" si="4"/>
        <v>0.6</v>
      </c>
      <c r="H35" s="154">
        <f t="shared" si="4"/>
        <v>69</v>
      </c>
      <c r="I35" s="182">
        <f t="shared" si="4"/>
        <v>58</v>
      </c>
      <c r="J35" s="172">
        <f t="shared" si="4"/>
        <v>44.5</v>
      </c>
      <c r="K35" s="299"/>
      <c r="L35" s="301"/>
      <c r="M35" s="302"/>
      <c r="N35" s="349"/>
      <c r="O35" s="306"/>
      <c r="P35" s="338"/>
      <c r="Q35" s="365" t="s">
        <v>297</v>
      </c>
      <c r="R35" s="366"/>
      <c r="S35" s="366"/>
      <c r="T35" s="366"/>
      <c r="U35" s="356" t="s">
        <v>346</v>
      </c>
      <c r="V35" s="357"/>
      <c r="W35" s="357"/>
      <c r="X35" s="357"/>
      <c r="Y35" s="358"/>
      <c r="Z35" s="325" t="s">
        <v>298</v>
      </c>
      <c r="AA35" s="326"/>
      <c r="AB35" s="327"/>
      <c r="AC35" s="203" t="s">
        <v>192</v>
      </c>
      <c r="AD35" s="206" t="s">
        <v>263</v>
      </c>
      <c r="AE35" s="205">
        <f>H34+I34/60+J34/60/60</f>
        <v>69.979027777777773</v>
      </c>
      <c r="AF35" s="206" t="s">
        <v>264</v>
      </c>
      <c r="AG35" s="205" t="e">
        <f>H37+I37/60+J37/60/60</f>
        <v>#VALUE!</v>
      </c>
      <c r="AH35" s="212" t="s">
        <v>269</v>
      </c>
      <c r="AI35" s="205" t="e">
        <f>AE35-AG35</f>
        <v>#VALUE!</v>
      </c>
      <c r="AJ35" s="206" t="s">
        <v>271</v>
      </c>
      <c r="AK35" s="205" t="e">
        <f>AI34*60</f>
        <v>#VALUE!</v>
      </c>
      <c r="AL35" s="206" t="s">
        <v>273</v>
      </c>
      <c r="AM35" s="205" t="e">
        <f>AK35*6076.12</f>
        <v>#VALUE!</v>
      </c>
      <c r="AN35" s="206" t="s">
        <v>276</v>
      </c>
      <c r="AO35" s="205">
        <f>AE35*PI()/180</f>
        <v>1.2213644420667928</v>
      </c>
      <c r="AP35" s="206" t="s">
        <v>279</v>
      </c>
      <c r="AQ35" s="205" t="e">
        <f>AG35*PI()/180</f>
        <v>#VALUE!</v>
      </c>
      <c r="AR35" s="206" t="s">
        <v>281</v>
      </c>
      <c r="AS35" s="204" t="e">
        <f>IF(360+AS34/(2*PI())*360&gt;360,AS34/(PI())*360,360+AS34/(2*PI())*360)</f>
        <v>#VALUE!</v>
      </c>
      <c r="AT35" s="208"/>
      <c r="AU35" s="208"/>
    </row>
    <row r="36" spans="1:47" s="120" customFormat="1" ht="15.95" customHeight="1" thickBot="1" x14ac:dyDescent="0.3">
      <c r="A36" s="162">
        <v>6</v>
      </c>
      <c r="B36" s="381"/>
      <c r="C36" s="296"/>
      <c r="D36" s="164" t="s">
        <v>243</v>
      </c>
      <c r="E36" s="374" t="s">
        <v>258</v>
      </c>
      <c r="F36" s="375"/>
      <c r="G36" s="375"/>
      <c r="H36" s="375"/>
      <c r="I36" s="375"/>
      <c r="J36" s="376"/>
      <c r="K36" s="126" t="s">
        <v>16</v>
      </c>
      <c r="L36" s="221" t="s">
        <v>284</v>
      </c>
      <c r="M36" s="127" t="s">
        <v>250</v>
      </c>
      <c r="N36" s="128" t="s">
        <v>4</v>
      </c>
      <c r="O36" s="129" t="s">
        <v>18</v>
      </c>
      <c r="P36" s="234" t="s">
        <v>188</v>
      </c>
      <c r="Q36" s="367"/>
      <c r="R36" s="366"/>
      <c r="S36" s="366"/>
      <c r="T36" s="366"/>
      <c r="U36" s="359"/>
      <c r="V36" s="360"/>
      <c r="W36" s="360"/>
      <c r="X36" s="360"/>
      <c r="Y36" s="361"/>
      <c r="Z36" s="328"/>
      <c r="AA36" s="329"/>
      <c r="AB36" s="330"/>
      <c r="AC36" s="209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6" t="s">
        <v>282</v>
      </c>
      <c r="AS36" s="204" t="e">
        <f>61.582*ACOS(SIN(AE34)*SIN(AG34)+COS(AE34)*COS(AG34)*(AE35-AG35))*6076.12</f>
        <v>#VALUE!</v>
      </c>
      <c r="AT36" s="208"/>
      <c r="AU36" s="208"/>
    </row>
    <row r="37" spans="1:47" s="119" customFormat="1" ht="35.1" customHeight="1" thickTop="1" thickBot="1" x14ac:dyDescent="0.3">
      <c r="A37" s="271" t="str">
        <f>IF(Z34=1,"VERIFIED",IF(AA34=1,"RECHECKED",IF(V34=1,"RECHECK",IF(X34=1,"VERIFY",IF(Y34=1,"NEED PMY APP","SANITY CHECK ONLY")))))</f>
        <v>SANITY CHECK ONLY</v>
      </c>
      <c r="B37" s="381"/>
      <c r="C37" s="297"/>
      <c r="D37" s="165" t="s">
        <v>192</v>
      </c>
      <c r="E37" s="179" t="s">
        <v>0</v>
      </c>
      <c r="F37" s="183" t="s">
        <v>0</v>
      </c>
      <c r="G37" s="174" t="s">
        <v>0</v>
      </c>
      <c r="H37" s="173" t="s">
        <v>0</v>
      </c>
      <c r="I37" s="183" t="s">
        <v>0</v>
      </c>
      <c r="J37" s="174" t="s">
        <v>0</v>
      </c>
      <c r="K37" s="130" t="str">
        <f>$N$7</f>
        <v xml:space="preserve"> </v>
      </c>
      <c r="L37" s="269" t="str">
        <f>IF(E37=" ","OBS POSN not in use ",AU34*6076.12)</f>
        <v xml:space="preserve">OBS POSN not in use </v>
      </c>
      <c r="M37" s="214">
        <v>0</v>
      </c>
      <c r="N37" s="259" t="str">
        <f>IF(W34=1,"Need Photo","Has Photo")</f>
        <v>Has Photo</v>
      </c>
      <c r="O37" s="257" t="s">
        <v>257</v>
      </c>
      <c r="P37" s="236" t="str">
        <f>IF(E37=" ","Not being used",(IF(L37&gt;O34,"OFF STA","ON STA")))</f>
        <v>Not being used</v>
      </c>
      <c r="Q37" s="368"/>
      <c r="R37" s="369"/>
      <c r="S37" s="369"/>
      <c r="T37" s="369"/>
      <c r="U37" s="362"/>
      <c r="V37" s="363"/>
      <c r="W37" s="363"/>
      <c r="X37" s="363"/>
      <c r="Y37" s="364"/>
      <c r="Z37" s="331"/>
      <c r="AA37" s="332"/>
      <c r="AB37" s="333"/>
      <c r="AC37" s="118"/>
    </row>
    <row r="38" spans="1:47" s="117" customFormat="1" ht="9" customHeight="1" thickTop="1" thickBot="1" x14ac:dyDescent="0.3">
      <c r="A38" s="277" t="s">
        <v>0</v>
      </c>
      <c r="B38" s="382"/>
      <c r="C38" s="133"/>
      <c r="D38" s="134" t="s">
        <v>12</v>
      </c>
      <c r="E38" s="176" t="s">
        <v>246</v>
      </c>
      <c r="F38" s="176" t="s">
        <v>247</v>
      </c>
      <c r="G38" s="168" t="s">
        <v>248</v>
      </c>
      <c r="H38" s="134" t="s">
        <v>246</v>
      </c>
      <c r="I38" s="176" t="s">
        <v>247</v>
      </c>
      <c r="J38" s="168" t="s">
        <v>248</v>
      </c>
      <c r="K38" s="135" t="s">
        <v>13</v>
      </c>
      <c r="L38" s="136" t="s">
        <v>14</v>
      </c>
      <c r="M38" s="136" t="s">
        <v>17</v>
      </c>
      <c r="N38" s="237" t="s">
        <v>15</v>
      </c>
      <c r="O38" s="238" t="s">
        <v>19</v>
      </c>
      <c r="P38" s="239" t="s">
        <v>255</v>
      </c>
      <c r="Q38" s="141" t="s">
        <v>252</v>
      </c>
      <c r="R38" s="142"/>
      <c r="S38" s="143" t="s">
        <v>191</v>
      </c>
      <c r="T38" s="226"/>
      <c r="U38" s="289" t="s">
        <v>285</v>
      </c>
      <c r="V38" s="290"/>
      <c r="W38" s="290"/>
      <c r="X38" s="290"/>
      <c r="Y38" s="291"/>
      <c r="Z38" s="159" t="s">
        <v>238</v>
      </c>
      <c r="AA38" s="160" t="s">
        <v>239</v>
      </c>
      <c r="AB38" s="161" t="s">
        <v>240</v>
      </c>
      <c r="AC38" s="199"/>
      <c r="AD38" s="200"/>
      <c r="AE38" s="201" t="s">
        <v>265</v>
      </c>
      <c r="AF38" s="200"/>
      <c r="AG38" s="201" t="s">
        <v>266</v>
      </c>
      <c r="AH38" s="201"/>
      <c r="AI38" s="201" t="s">
        <v>267</v>
      </c>
      <c r="AJ38" s="200"/>
      <c r="AK38" s="202" t="s">
        <v>277</v>
      </c>
      <c r="AL38" s="200"/>
      <c r="AM38" s="201"/>
      <c r="AN38" s="200"/>
      <c r="AO38" s="202" t="s">
        <v>274</v>
      </c>
      <c r="AP38" s="200"/>
      <c r="AQ38" s="201"/>
      <c r="AR38" s="200"/>
      <c r="AS38" s="201"/>
      <c r="AT38" s="200"/>
      <c r="AU38" s="200"/>
    </row>
    <row r="39" spans="1:47" s="120" customFormat="1" ht="15.95" customHeight="1" thickTop="1" thickBot="1" x14ac:dyDescent="0.3">
      <c r="A39" s="124">
        <v>13306.5</v>
      </c>
      <c r="B39" s="292" t="s">
        <v>306</v>
      </c>
      <c r="C39" s="295" t="s">
        <v>0</v>
      </c>
      <c r="D39" s="164" t="s">
        <v>237</v>
      </c>
      <c r="E39" s="177">
        <v>41</v>
      </c>
      <c r="F39" s="181">
        <v>39</v>
      </c>
      <c r="G39" s="125">
        <v>57</v>
      </c>
      <c r="H39" s="155">
        <v>69</v>
      </c>
      <c r="I39" s="181">
        <v>58</v>
      </c>
      <c r="J39" s="125">
        <v>34.1</v>
      </c>
      <c r="K39" s="298" t="s">
        <v>0</v>
      </c>
      <c r="L39" s="300" t="s">
        <v>0</v>
      </c>
      <c r="M39" s="302">
        <v>6.9</v>
      </c>
      <c r="N39" s="348">
        <f>IF(M39=" "," ",(M39+$L$7-M42))</f>
        <v>6.9</v>
      </c>
      <c r="O39" s="305">
        <v>50</v>
      </c>
      <c r="P39" s="337">
        <v>42931</v>
      </c>
      <c r="Q39" s="139">
        <v>43205</v>
      </c>
      <c r="R39" s="140">
        <v>43435</v>
      </c>
      <c r="S39" s="309" t="s">
        <v>296</v>
      </c>
      <c r="T39" s="310"/>
      <c r="U39" s="227">
        <v>1</v>
      </c>
      <c r="V39" s="147" t="s">
        <v>0</v>
      </c>
      <c r="W39" s="148" t="s">
        <v>0</v>
      </c>
      <c r="X39" s="149" t="s">
        <v>0</v>
      </c>
      <c r="Y39" s="150" t="s">
        <v>0</v>
      </c>
      <c r="Z39" s="151" t="s">
        <v>0</v>
      </c>
      <c r="AA39" s="147" t="s">
        <v>0</v>
      </c>
      <c r="AB39" s="152" t="s">
        <v>0</v>
      </c>
      <c r="AC39" s="203" t="s">
        <v>237</v>
      </c>
      <c r="AD39" s="206" t="s">
        <v>261</v>
      </c>
      <c r="AE39" s="205">
        <f>E39+F39/60+G39/60/60</f>
        <v>41.665833333333332</v>
      </c>
      <c r="AF39" s="206" t="s">
        <v>262</v>
      </c>
      <c r="AG39" s="205" t="e">
        <f>E42+F42/60+G42/60/60</f>
        <v>#VALUE!</v>
      </c>
      <c r="AH39" s="212" t="s">
        <v>268</v>
      </c>
      <c r="AI39" s="205" t="e">
        <f>AG39-AE39</f>
        <v>#VALUE!</v>
      </c>
      <c r="AJ39" s="206" t="s">
        <v>270</v>
      </c>
      <c r="AK39" s="205" t="e">
        <f>AI40*60*COS((AE39+AG39)/2*PI()/180)</f>
        <v>#VALUE!</v>
      </c>
      <c r="AL39" s="206" t="s">
        <v>272</v>
      </c>
      <c r="AM39" s="205" t="e">
        <f>AK39*6076.12</f>
        <v>#VALUE!</v>
      </c>
      <c r="AN39" s="206" t="s">
        <v>275</v>
      </c>
      <c r="AO39" s="205">
        <f>AE39*PI()/180</f>
        <v>0.72720597725387059</v>
      </c>
      <c r="AP39" s="206" t="s">
        <v>278</v>
      </c>
      <c r="AQ39" s="205" t="e">
        <f>AG39 *PI()/180</f>
        <v>#VALUE!</v>
      </c>
      <c r="AR39" s="206" t="s">
        <v>280</v>
      </c>
      <c r="AS39" s="205" t="e">
        <f>1*ATAN2(COS(AO39)*SIN(AQ39)-SIN(AO39)*COS(AQ39)*COS(AQ40-AO40),SIN(AQ40-AO40)*COS(AQ39))</f>
        <v>#VALUE!</v>
      </c>
      <c r="AT39" s="207" t="s">
        <v>283</v>
      </c>
      <c r="AU39" s="213" t="e">
        <f>SQRT(AK40*AK40+AK39*AK39)</f>
        <v>#VALUE!</v>
      </c>
    </row>
    <row r="40" spans="1:47" s="120" customFormat="1" ht="15.95" customHeight="1" thickTop="1" thickBot="1" x14ac:dyDescent="0.3">
      <c r="A40" s="166">
        <v>200100218354</v>
      </c>
      <c r="B40" s="293"/>
      <c r="C40" s="296"/>
      <c r="D40" s="164" t="s">
        <v>242</v>
      </c>
      <c r="E40" s="178">
        <f t="shared" ref="E40:J40" si="5">E39</f>
        <v>41</v>
      </c>
      <c r="F40" s="182">
        <f t="shared" si="5"/>
        <v>39</v>
      </c>
      <c r="G40" s="171">
        <f t="shared" si="5"/>
        <v>57</v>
      </c>
      <c r="H40" s="154">
        <f t="shared" si="5"/>
        <v>69</v>
      </c>
      <c r="I40" s="182">
        <f t="shared" si="5"/>
        <v>58</v>
      </c>
      <c r="J40" s="172">
        <f t="shared" si="5"/>
        <v>34.1</v>
      </c>
      <c r="K40" s="299"/>
      <c r="L40" s="301"/>
      <c r="M40" s="302"/>
      <c r="N40" s="349"/>
      <c r="O40" s="306"/>
      <c r="P40" s="338"/>
      <c r="Q40" s="365" t="s">
        <v>297</v>
      </c>
      <c r="R40" s="366"/>
      <c r="S40" s="366"/>
      <c r="T40" s="366"/>
      <c r="U40" s="356" t="s">
        <v>346</v>
      </c>
      <c r="V40" s="357"/>
      <c r="W40" s="357"/>
      <c r="X40" s="357"/>
      <c r="Y40" s="358"/>
      <c r="Z40" s="325" t="s">
        <v>298</v>
      </c>
      <c r="AA40" s="326"/>
      <c r="AB40" s="327"/>
      <c r="AC40" s="203" t="s">
        <v>192</v>
      </c>
      <c r="AD40" s="206" t="s">
        <v>263</v>
      </c>
      <c r="AE40" s="205">
        <f>H39+I39/60+J39/60/60</f>
        <v>69.976138888888897</v>
      </c>
      <c r="AF40" s="206" t="s">
        <v>264</v>
      </c>
      <c r="AG40" s="205" t="e">
        <f>H42+I42/60+J42/60/60</f>
        <v>#VALUE!</v>
      </c>
      <c r="AH40" s="212" t="s">
        <v>269</v>
      </c>
      <c r="AI40" s="205" t="e">
        <f>AE40-AG40</f>
        <v>#VALUE!</v>
      </c>
      <c r="AJ40" s="206" t="s">
        <v>271</v>
      </c>
      <c r="AK40" s="205" t="e">
        <f>AI39*60</f>
        <v>#VALUE!</v>
      </c>
      <c r="AL40" s="206" t="s">
        <v>273</v>
      </c>
      <c r="AM40" s="205" t="e">
        <f>AK40*6076.12</f>
        <v>#VALUE!</v>
      </c>
      <c r="AN40" s="206" t="s">
        <v>276</v>
      </c>
      <c r="AO40" s="205">
        <f>AE40*PI()/180</f>
        <v>1.2213140214439577</v>
      </c>
      <c r="AP40" s="206" t="s">
        <v>279</v>
      </c>
      <c r="AQ40" s="205" t="e">
        <f>AG40*PI()/180</f>
        <v>#VALUE!</v>
      </c>
      <c r="AR40" s="206" t="s">
        <v>281</v>
      </c>
      <c r="AS40" s="204" t="e">
        <f>IF(360+AS39/(2*PI())*360&gt;360,AS39/(PI())*360,360+AS39/(2*PI())*360)</f>
        <v>#VALUE!</v>
      </c>
      <c r="AT40" s="208"/>
      <c r="AU40" s="208"/>
    </row>
    <row r="41" spans="1:47" s="120" customFormat="1" ht="15.95" customHeight="1" thickBot="1" x14ac:dyDescent="0.3">
      <c r="A41" s="162">
        <v>7</v>
      </c>
      <c r="B41" s="293"/>
      <c r="C41" s="296"/>
      <c r="D41" s="164" t="s">
        <v>243</v>
      </c>
      <c r="E41" s="374" t="s">
        <v>258</v>
      </c>
      <c r="F41" s="375"/>
      <c r="G41" s="375"/>
      <c r="H41" s="375"/>
      <c r="I41" s="375"/>
      <c r="J41" s="376"/>
      <c r="K41" s="126" t="s">
        <v>16</v>
      </c>
      <c r="L41" s="221" t="s">
        <v>284</v>
      </c>
      <c r="M41" s="127" t="s">
        <v>250</v>
      </c>
      <c r="N41" s="128" t="s">
        <v>4</v>
      </c>
      <c r="O41" s="129" t="s">
        <v>18</v>
      </c>
      <c r="P41" s="234" t="s">
        <v>188</v>
      </c>
      <c r="Q41" s="367"/>
      <c r="R41" s="366"/>
      <c r="S41" s="366"/>
      <c r="T41" s="366"/>
      <c r="U41" s="359"/>
      <c r="V41" s="360"/>
      <c r="W41" s="360"/>
      <c r="X41" s="360"/>
      <c r="Y41" s="361"/>
      <c r="Z41" s="328"/>
      <c r="AA41" s="329"/>
      <c r="AB41" s="330"/>
      <c r="AC41" s="209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6" t="s">
        <v>282</v>
      </c>
      <c r="AS41" s="204" t="e">
        <f>61.582*ACOS(SIN(AE39)*SIN(AG39)+COS(AE39)*COS(AG39)*(AE40-AG40))*6076.12</f>
        <v>#VALUE!</v>
      </c>
      <c r="AT41" s="208"/>
      <c r="AU41" s="208"/>
    </row>
    <row r="42" spans="1:47" s="119" customFormat="1" ht="35.1" customHeight="1" thickTop="1" thickBot="1" x14ac:dyDescent="0.3">
      <c r="A42" s="271" t="str">
        <f>IF(Z39=1,"VERIFIED",IF(AA39=1,"RECHECKED",IF(V39=1,"RECHECK",IF(X39=1,"VERIFY",IF(Y39=1,"NEED PMY APP","SANITY CHECK ONLY")))))</f>
        <v>SANITY CHECK ONLY</v>
      </c>
      <c r="B42" s="294"/>
      <c r="C42" s="297"/>
      <c r="D42" s="165" t="s">
        <v>192</v>
      </c>
      <c r="E42" s="179" t="s">
        <v>0</v>
      </c>
      <c r="F42" s="183" t="s">
        <v>0</v>
      </c>
      <c r="G42" s="174" t="s">
        <v>0</v>
      </c>
      <c r="H42" s="173" t="s">
        <v>0</v>
      </c>
      <c r="I42" s="183" t="s">
        <v>0</v>
      </c>
      <c r="J42" s="174" t="s">
        <v>0</v>
      </c>
      <c r="K42" s="130" t="str">
        <f>$N$7</f>
        <v xml:space="preserve"> </v>
      </c>
      <c r="L42" s="269" t="str">
        <f>IF(E42=" ","OBS POSN not in use ",AU39*6076.12)</f>
        <v xml:space="preserve">OBS POSN not in use </v>
      </c>
      <c r="M42" s="214">
        <v>0</v>
      </c>
      <c r="N42" s="256" t="str">
        <f>IF(W39=1,"Need Photo","Has Photo")</f>
        <v>Has Photo</v>
      </c>
      <c r="O42" s="257" t="s">
        <v>257</v>
      </c>
      <c r="P42" s="236" t="str">
        <f>IF(E42=" ","Not being used",(IF(L42&gt;O39,"OFF STA","ON STA")))</f>
        <v>Not being used</v>
      </c>
      <c r="Q42" s="368"/>
      <c r="R42" s="369"/>
      <c r="S42" s="369"/>
      <c r="T42" s="369"/>
      <c r="U42" s="362"/>
      <c r="V42" s="363"/>
      <c r="W42" s="363"/>
      <c r="X42" s="363"/>
      <c r="Y42" s="364"/>
      <c r="Z42" s="331"/>
      <c r="AA42" s="332"/>
      <c r="AB42" s="333"/>
      <c r="AC42" s="118"/>
    </row>
    <row r="43" spans="1:47" s="117" customFormat="1" ht="9" customHeight="1" thickTop="1" thickBot="1" x14ac:dyDescent="0.3">
      <c r="A43" s="198" t="s">
        <v>0</v>
      </c>
      <c r="B43" s="132" t="s">
        <v>11</v>
      </c>
      <c r="C43" s="133"/>
      <c r="D43" s="134" t="s">
        <v>12</v>
      </c>
      <c r="E43" s="176" t="s">
        <v>246</v>
      </c>
      <c r="F43" s="176" t="s">
        <v>247</v>
      </c>
      <c r="G43" s="168" t="s">
        <v>248</v>
      </c>
      <c r="H43" s="134" t="s">
        <v>246</v>
      </c>
      <c r="I43" s="176" t="s">
        <v>247</v>
      </c>
      <c r="J43" s="168" t="s">
        <v>248</v>
      </c>
      <c r="K43" s="135" t="s">
        <v>13</v>
      </c>
      <c r="L43" s="136" t="s">
        <v>14</v>
      </c>
      <c r="M43" s="136" t="s">
        <v>17</v>
      </c>
      <c r="N43" s="137" t="s">
        <v>15</v>
      </c>
      <c r="O43" s="138" t="s">
        <v>19</v>
      </c>
      <c r="P43" s="233" t="s">
        <v>255</v>
      </c>
      <c r="Q43" s="141" t="s">
        <v>252</v>
      </c>
      <c r="R43" s="142"/>
      <c r="S43" s="143" t="s">
        <v>191</v>
      </c>
      <c r="T43" s="226"/>
      <c r="U43" s="289" t="s">
        <v>285</v>
      </c>
      <c r="V43" s="290"/>
      <c r="W43" s="290"/>
      <c r="X43" s="290"/>
      <c r="Y43" s="291"/>
      <c r="Z43" s="144" t="s">
        <v>238</v>
      </c>
      <c r="AA43" s="145" t="s">
        <v>239</v>
      </c>
      <c r="AB43" s="146" t="s">
        <v>240</v>
      </c>
      <c r="AC43" s="199"/>
      <c r="AD43" s="200"/>
      <c r="AE43" s="201" t="s">
        <v>265</v>
      </c>
      <c r="AF43" s="200"/>
      <c r="AG43" s="201" t="s">
        <v>266</v>
      </c>
      <c r="AH43" s="201"/>
      <c r="AI43" s="201" t="s">
        <v>267</v>
      </c>
      <c r="AJ43" s="200"/>
      <c r="AK43" s="202" t="s">
        <v>277</v>
      </c>
      <c r="AL43" s="200"/>
      <c r="AM43" s="201"/>
      <c r="AN43" s="200"/>
      <c r="AO43" s="202" t="s">
        <v>274</v>
      </c>
      <c r="AP43" s="200"/>
      <c r="AQ43" s="201"/>
      <c r="AR43" s="200"/>
      <c r="AS43" s="201"/>
      <c r="AT43" s="200"/>
      <c r="AU43" s="200"/>
    </row>
    <row r="44" spans="1:47" s="120" customFormat="1" ht="15.95" customHeight="1" thickBot="1" x14ac:dyDescent="0.3">
      <c r="A44" s="124">
        <v>13306.6</v>
      </c>
      <c r="B44" s="292" t="s">
        <v>307</v>
      </c>
      <c r="C44" s="295" t="s">
        <v>0</v>
      </c>
      <c r="D44" s="164" t="s">
        <v>237</v>
      </c>
      <c r="E44" s="177">
        <v>41</v>
      </c>
      <c r="F44" s="181">
        <v>39</v>
      </c>
      <c r="G44" s="125">
        <v>5.7</v>
      </c>
      <c r="H44" s="155">
        <v>69</v>
      </c>
      <c r="I44" s="181">
        <v>58</v>
      </c>
      <c r="J44" s="125">
        <v>27.9</v>
      </c>
      <c r="K44" s="298" t="s">
        <v>0</v>
      </c>
      <c r="L44" s="300" t="s">
        <v>0</v>
      </c>
      <c r="M44" s="302">
        <v>13.4</v>
      </c>
      <c r="N44" s="348">
        <f>IF(M44=" "," ",(M44+$L$7-M47))</f>
        <v>13.4</v>
      </c>
      <c r="O44" s="305">
        <v>50</v>
      </c>
      <c r="P44" s="337">
        <v>42931</v>
      </c>
      <c r="Q44" s="139">
        <v>43205</v>
      </c>
      <c r="R44" s="140">
        <v>43435</v>
      </c>
      <c r="S44" s="309" t="s">
        <v>296</v>
      </c>
      <c r="T44" s="310"/>
      <c r="U44" s="227">
        <v>1</v>
      </c>
      <c r="V44" s="147" t="s">
        <v>0</v>
      </c>
      <c r="W44" s="148" t="s">
        <v>0</v>
      </c>
      <c r="X44" s="149" t="s">
        <v>0</v>
      </c>
      <c r="Y44" s="150" t="s">
        <v>0</v>
      </c>
      <c r="Z44" s="151" t="s">
        <v>0</v>
      </c>
      <c r="AA44" s="147" t="s">
        <v>0</v>
      </c>
      <c r="AB44" s="152" t="s">
        <v>0</v>
      </c>
      <c r="AC44" s="203" t="s">
        <v>237</v>
      </c>
      <c r="AD44" s="206" t="s">
        <v>261</v>
      </c>
      <c r="AE44" s="205">
        <f>E44+F44/60+G44/60/60</f>
        <v>41.651583333333335</v>
      </c>
      <c r="AF44" s="206" t="s">
        <v>262</v>
      </c>
      <c r="AG44" s="205" t="e">
        <f>E47+F47/60+G47/60/60</f>
        <v>#VALUE!</v>
      </c>
      <c r="AH44" s="212" t="s">
        <v>268</v>
      </c>
      <c r="AI44" s="205" t="e">
        <f>AG44-AE44</f>
        <v>#VALUE!</v>
      </c>
      <c r="AJ44" s="206" t="s">
        <v>270</v>
      </c>
      <c r="AK44" s="205" t="e">
        <f>AI45*60*COS((AE44+AG44)/2*PI()/180)</f>
        <v>#VALUE!</v>
      </c>
      <c r="AL44" s="206" t="s">
        <v>272</v>
      </c>
      <c r="AM44" s="205" t="e">
        <f>AK44*6076.12</f>
        <v>#VALUE!</v>
      </c>
      <c r="AN44" s="206" t="s">
        <v>275</v>
      </c>
      <c r="AO44" s="205">
        <f>AE44*PI()/180</f>
        <v>0.72695726783546144</v>
      </c>
      <c r="AP44" s="206" t="s">
        <v>278</v>
      </c>
      <c r="AQ44" s="205" t="e">
        <f>AG44 *PI()/180</f>
        <v>#VALUE!</v>
      </c>
      <c r="AR44" s="206" t="s">
        <v>280</v>
      </c>
      <c r="AS44" s="205" t="e">
        <f>1*ATAN2(COS(AO44)*SIN(AQ44)-SIN(AO44)*COS(AQ44)*COS(AQ45-AO45),SIN(AQ45-AO45)*COS(AQ44))</f>
        <v>#VALUE!</v>
      </c>
      <c r="AT44" s="207" t="s">
        <v>283</v>
      </c>
      <c r="AU44" s="213" t="e">
        <f>SQRT(AK45*AK45+AK44*AK44)</f>
        <v>#VALUE!</v>
      </c>
    </row>
    <row r="45" spans="1:47" s="120" customFormat="1" ht="15.95" customHeight="1" thickTop="1" thickBot="1" x14ac:dyDescent="0.3">
      <c r="A45" s="166">
        <v>200100218355</v>
      </c>
      <c r="B45" s="293"/>
      <c r="C45" s="296"/>
      <c r="D45" s="164" t="s">
        <v>242</v>
      </c>
      <c r="E45" s="178">
        <f t="shared" ref="E45:J45" si="6">E44</f>
        <v>41</v>
      </c>
      <c r="F45" s="182">
        <f t="shared" si="6"/>
        <v>39</v>
      </c>
      <c r="G45" s="171">
        <f t="shared" si="6"/>
        <v>5.7</v>
      </c>
      <c r="H45" s="154">
        <f t="shared" si="6"/>
        <v>69</v>
      </c>
      <c r="I45" s="182">
        <f t="shared" si="6"/>
        <v>58</v>
      </c>
      <c r="J45" s="172">
        <f t="shared" si="6"/>
        <v>27.9</v>
      </c>
      <c r="K45" s="299"/>
      <c r="L45" s="301"/>
      <c r="M45" s="302"/>
      <c r="N45" s="349"/>
      <c r="O45" s="306"/>
      <c r="P45" s="338"/>
      <c r="Q45" s="365" t="s">
        <v>297</v>
      </c>
      <c r="R45" s="366"/>
      <c r="S45" s="366"/>
      <c r="T45" s="366"/>
      <c r="U45" s="356" t="s">
        <v>346</v>
      </c>
      <c r="V45" s="357"/>
      <c r="W45" s="357"/>
      <c r="X45" s="357"/>
      <c r="Y45" s="358"/>
      <c r="Z45" s="325" t="s">
        <v>298</v>
      </c>
      <c r="AA45" s="326"/>
      <c r="AB45" s="327"/>
      <c r="AC45" s="203" t="s">
        <v>192</v>
      </c>
      <c r="AD45" s="206" t="s">
        <v>263</v>
      </c>
      <c r="AE45" s="205">
        <f>H44+I44/60+J44/60/60</f>
        <v>69.97441666666667</v>
      </c>
      <c r="AF45" s="206" t="s">
        <v>264</v>
      </c>
      <c r="AG45" s="205" t="e">
        <f>H47+I47/60+J47/60/60</f>
        <v>#VALUE!</v>
      </c>
      <c r="AH45" s="212" t="s">
        <v>269</v>
      </c>
      <c r="AI45" s="205" t="e">
        <f>AE45-AG45</f>
        <v>#VALUE!</v>
      </c>
      <c r="AJ45" s="206" t="s">
        <v>271</v>
      </c>
      <c r="AK45" s="205" t="e">
        <f>AI44*60</f>
        <v>#VALUE!</v>
      </c>
      <c r="AL45" s="206" t="s">
        <v>273</v>
      </c>
      <c r="AM45" s="205" t="e">
        <f>AK45*6076.12</f>
        <v>#VALUE!</v>
      </c>
      <c r="AN45" s="206" t="s">
        <v>276</v>
      </c>
      <c r="AO45" s="205">
        <f>AE45*PI()/180</f>
        <v>1.2212839629957288</v>
      </c>
      <c r="AP45" s="206" t="s">
        <v>279</v>
      </c>
      <c r="AQ45" s="205" t="e">
        <f>AG45*PI()/180</f>
        <v>#VALUE!</v>
      </c>
      <c r="AR45" s="206" t="s">
        <v>281</v>
      </c>
      <c r="AS45" s="204" t="e">
        <f>IF(360+AS44/(2*PI())*360&gt;360,AS44/(PI())*360,360+AS44/(2*PI())*360)</f>
        <v>#VALUE!</v>
      </c>
      <c r="AT45" s="208"/>
      <c r="AU45" s="208"/>
    </row>
    <row r="46" spans="1:47" s="120" customFormat="1" ht="15.95" customHeight="1" thickBot="1" x14ac:dyDescent="0.3">
      <c r="A46" s="162">
        <v>8</v>
      </c>
      <c r="B46" s="293"/>
      <c r="C46" s="296"/>
      <c r="D46" s="164" t="s">
        <v>243</v>
      </c>
      <c r="E46" s="374" t="s">
        <v>258</v>
      </c>
      <c r="F46" s="375"/>
      <c r="G46" s="375"/>
      <c r="H46" s="375"/>
      <c r="I46" s="375"/>
      <c r="J46" s="376"/>
      <c r="K46" s="126" t="s">
        <v>16</v>
      </c>
      <c r="L46" s="221" t="s">
        <v>284</v>
      </c>
      <c r="M46" s="127" t="s">
        <v>250</v>
      </c>
      <c r="N46" s="128" t="s">
        <v>4</v>
      </c>
      <c r="O46" s="129" t="s">
        <v>18</v>
      </c>
      <c r="P46" s="234" t="s">
        <v>188</v>
      </c>
      <c r="Q46" s="367"/>
      <c r="R46" s="366"/>
      <c r="S46" s="366"/>
      <c r="T46" s="366"/>
      <c r="U46" s="359"/>
      <c r="V46" s="360"/>
      <c r="W46" s="360"/>
      <c r="X46" s="360"/>
      <c r="Y46" s="361"/>
      <c r="Z46" s="328"/>
      <c r="AA46" s="329"/>
      <c r="AB46" s="330"/>
      <c r="AC46" s="209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6" t="s">
        <v>282</v>
      </c>
      <c r="AS46" s="204" t="e">
        <f>61.582*ACOS(SIN(AE44)*SIN(AG44)+COS(AE44)*COS(AG44)*(AE45-AG45))*6076.12</f>
        <v>#VALUE!</v>
      </c>
      <c r="AT46" s="208"/>
      <c r="AU46" s="208"/>
    </row>
    <row r="47" spans="1:47" s="119" customFormat="1" ht="35.1" customHeight="1" thickTop="1" thickBot="1" x14ac:dyDescent="0.3">
      <c r="A47" s="271" t="str">
        <f>IF(Z44=1,"VERIFIED",IF(AA44=1,"RECHECKED",IF(V44=1,"RECHECK",IF(X44=1,"VERIFY",IF(Y44=1,"NEED PMY APP","SANITY CHECK ONLY")))))</f>
        <v>SANITY CHECK ONLY</v>
      </c>
      <c r="B47" s="294"/>
      <c r="C47" s="297"/>
      <c r="D47" s="165" t="s">
        <v>192</v>
      </c>
      <c r="E47" s="179" t="s">
        <v>0</v>
      </c>
      <c r="F47" s="183" t="s">
        <v>0</v>
      </c>
      <c r="G47" s="174" t="s">
        <v>0</v>
      </c>
      <c r="H47" s="173" t="s">
        <v>0</v>
      </c>
      <c r="I47" s="183" t="s">
        <v>0</v>
      </c>
      <c r="J47" s="174" t="s">
        <v>0</v>
      </c>
      <c r="K47" s="130" t="str">
        <f>$N$7</f>
        <v xml:space="preserve"> </v>
      </c>
      <c r="L47" s="269" t="str">
        <f>IF(E47=" ","OBS POSN not in use ",AU44*6076.12)</f>
        <v xml:space="preserve">OBS POSN not in use </v>
      </c>
      <c r="M47" s="214">
        <v>0</v>
      </c>
      <c r="N47" s="259" t="str">
        <f>IF(W44=1,"Need Photo","Has Photo")</f>
        <v>Has Photo</v>
      </c>
      <c r="O47" s="257" t="s">
        <v>257</v>
      </c>
      <c r="P47" s="236" t="str">
        <f>IF(E47=" ","Not being used",(IF(L47&gt;O44,"OFF STA","ON STA")))</f>
        <v>Not being used</v>
      </c>
      <c r="Q47" s="368"/>
      <c r="R47" s="369"/>
      <c r="S47" s="369"/>
      <c r="T47" s="369"/>
      <c r="U47" s="362"/>
      <c r="V47" s="363"/>
      <c r="W47" s="363"/>
      <c r="X47" s="363"/>
      <c r="Y47" s="364"/>
      <c r="Z47" s="331"/>
      <c r="AA47" s="332"/>
      <c r="AB47" s="333"/>
      <c r="AC47" s="118"/>
    </row>
    <row r="48" spans="1:47" s="117" customFormat="1" ht="9" customHeight="1" thickTop="1" thickBot="1" x14ac:dyDescent="0.3">
      <c r="A48" s="277" t="s">
        <v>0</v>
      </c>
      <c r="B48" s="132" t="s">
        <v>11</v>
      </c>
      <c r="C48" s="133"/>
      <c r="D48" s="134" t="s">
        <v>12</v>
      </c>
      <c r="E48" s="176" t="s">
        <v>246</v>
      </c>
      <c r="F48" s="176" t="s">
        <v>247</v>
      </c>
      <c r="G48" s="168" t="s">
        <v>248</v>
      </c>
      <c r="H48" s="134" t="s">
        <v>246</v>
      </c>
      <c r="I48" s="176" t="s">
        <v>247</v>
      </c>
      <c r="J48" s="168" t="s">
        <v>248</v>
      </c>
      <c r="K48" s="135" t="s">
        <v>13</v>
      </c>
      <c r="L48" s="136" t="s">
        <v>14</v>
      </c>
      <c r="M48" s="136" t="s">
        <v>17</v>
      </c>
      <c r="N48" s="237" t="s">
        <v>15</v>
      </c>
      <c r="O48" s="238" t="s">
        <v>19</v>
      </c>
      <c r="P48" s="239" t="s">
        <v>255</v>
      </c>
      <c r="Q48" s="141" t="s">
        <v>252</v>
      </c>
      <c r="R48" s="142"/>
      <c r="S48" s="143" t="s">
        <v>191</v>
      </c>
      <c r="T48" s="226"/>
      <c r="U48" s="289" t="s">
        <v>285</v>
      </c>
      <c r="V48" s="290"/>
      <c r="W48" s="290"/>
      <c r="X48" s="290"/>
      <c r="Y48" s="291"/>
      <c r="Z48" s="144" t="s">
        <v>238</v>
      </c>
      <c r="AA48" s="145" t="s">
        <v>239</v>
      </c>
      <c r="AB48" s="146" t="s">
        <v>240</v>
      </c>
      <c r="AC48" s="199"/>
      <c r="AD48" s="200"/>
      <c r="AE48" s="201" t="s">
        <v>265</v>
      </c>
      <c r="AF48" s="200"/>
      <c r="AG48" s="201" t="s">
        <v>266</v>
      </c>
      <c r="AH48" s="201"/>
      <c r="AI48" s="201" t="s">
        <v>267</v>
      </c>
      <c r="AJ48" s="200"/>
      <c r="AK48" s="202" t="s">
        <v>277</v>
      </c>
      <c r="AL48" s="200"/>
      <c r="AM48" s="201"/>
      <c r="AN48" s="200"/>
      <c r="AO48" s="202" t="s">
        <v>274</v>
      </c>
      <c r="AP48" s="200"/>
      <c r="AQ48" s="201"/>
      <c r="AR48" s="200"/>
      <c r="AS48" s="201"/>
      <c r="AT48" s="200"/>
      <c r="AU48" s="200"/>
    </row>
    <row r="49" spans="1:47" s="120" customFormat="1" ht="15.95" customHeight="1" thickBot="1" x14ac:dyDescent="0.3">
      <c r="A49" s="124">
        <v>13306.7</v>
      </c>
      <c r="B49" s="292" t="s">
        <v>308</v>
      </c>
      <c r="C49" s="295" t="s">
        <v>0</v>
      </c>
      <c r="D49" s="164" t="s">
        <v>237</v>
      </c>
      <c r="E49" s="177">
        <v>41</v>
      </c>
      <c r="F49" s="181">
        <v>39</v>
      </c>
      <c r="G49" s="125">
        <v>11.3</v>
      </c>
      <c r="H49" s="155">
        <v>69</v>
      </c>
      <c r="I49" s="181">
        <v>58</v>
      </c>
      <c r="J49" s="125">
        <v>18.8</v>
      </c>
      <c r="K49" s="298" t="s">
        <v>0</v>
      </c>
      <c r="L49" s="300" t="s">
        <v>0</v>
      </c>
      <c r="M49" s="302">
        <v>11</v>
      </c>
      <c r="N49" s="348">
        <f>IF(M49=" "," ",(M49+$L$7-M52))</f>
        <v>11</v>
      </c>
      <c r="O49" s="305">
        <v>50</v>
      </c>
      <c r="P49" s="337">
        <v>42931</v>
      </c>
      <c r="Q49" s="139">
        <v>43205</v>
      </c>
      <c r="R49" s="140">
        <v>43435</v>
      </c>
      <c r="S49" s="309" t="s">
        <v>296</v>
      </c>
      <c r="T49" s="310"/>
      <c r="U49" s="227">
        <v>1</v>
      </c>
      <c r="V49" s="147" t="s">
        <v>0</v>
      </c>
      <c r="W49" s="148" t="s">
        <v>0</v>
      </c>
      <c r="X49" s="149" t="s">
        <v>0</v>
      </c>
      <c r="Y49" s="150" t="s">
        <v>0</v>
      </c>
      <c r="Z49" s="151" t="s">
        <v>0</v>
      </c>
      <c r="AA49" s="147" t="s">
        <v>0</v>
      </c>
      <c r="AB49" s="152" t="s">
        <v>0</v>
      </c>
      <c r="AC49" s="203" t="s">
        <v>237</v>
      </c>
      <c r="AD49" s="206" t="s">
        <v>261</v>
      </c>
      <c r="AE49" s="205">
        <f>E49+F49/60+G49/60/60</f>
        <v>41.65313888888889</v>
      </c>
      <c r="AF49" s="206" t="s">
        <v>262</v>
      </c>
      <c r="AG49" s="205" t="e">
        <f>E52+F52/60+G52/60/60</f>
        <v>#VALUE!</v>
      </c>
      <c r="AH49" s="212" t="s">
        <v>268</v>
      </c>
      <c r="AI49" s="205" t="e">
        <f>AG49-AE49</f>
        <v>#VALUE!</v>
      </c>
      <c r="AJ49" s="206" t="s">
        <v>270</v>
      </c>
      <c r="AK49" s="205" t="e">
        <f>AI50*60*COS((AE49+AG49)/2*PI()/180)</f>
        <v>#VALUE!</v>
      </c>
      <c r="AL49" s="206" t="s">
        <v>272</v>
      </c>
      <c r="AM49" s="205" t="e">
        <f>AK49*6076.12</f>
        <v>#VALUE!</v>
      </c>
      <c r="AN49" s="206" t="s">
        <v>275</v>
      </c>
      <c r="AO49" s="205">
        <f>AE49*PI()/180</f>
        <v>0.72698441740160369</v>
      </c>
      <c r="AP49" s="206" t="s">
        <v>278</v>
      </c>
      <c r="AQ49" s="205" t="e">
        <f>AG49 *PI()/180</f>
        <v>#VALUE!</v>
      </c>
      <c r="AR49" s="206" t="s">
        <v>280</v>
      </c>
      <c r="AS49" s="205" t="e">
        <f>1*ATAN2(COS(AO49)*SIN(AQ49)-SIN(AO49)*COS(AQ49)*COS(AQ50-AO50),SIN(AQ50-AO50)*COS(AQ49))</f>
        <v>#VALUE!</v>
      </c>
      <c r="AT49" s="207" t="s">
        <v>283</v>
      </c>
      <c r="AU49" s="213" t="e">
        <f>SQRT(AK50*AK50+AK49*AK49)</f>
        <v>#VALUE!</v>
      </c>
    </row>
    <row r="50" spans="1:47" s="120" customFormat="1" ht="15.95" customHeight="1" thickTop="1" thickBot="1" x14ac:dyDescent="0.3">
      <c r="A50" s="166">
        <v>200100218356</v>
      </c>
      <c r="B50" s="293"/>
      <c r="C50" s="296"/>
      <c r="D50" s="164" t="s">
        <v>242</v>
      </c>
      <c r="E50" s="377" t="s">
        <v>259</v>
      </c>
      <c r="F50" s="378"/>
      <c r="G50" s="378"/>
      <c r="H50" s="378"/>
      <c r="I50" s="378"/>
      <c r="J50" s="379"/>
      <c r="K50" s="299"/>
      <c r="L50" s="301"/>
      <c r="M50" s="302"/>
      <c r="N50" s="349"/>
      <c r="O50" s="306"/>
      <c r="P50" s="338"/>
      <c r="Q50" s="365" t="s">
        <v>297</v>
      </c>
      <c r="R50" s="366"/>
      <c r="S50" s="366"/>
      <c r="T50" s="366"/>
      <c r="U50" s="356" t="s">
        <v>346</v>
      </c>
      <c r="V50" s="357"/>
      <c r="W50" s="357"/>
      <c r="X50" s="357"/>
      <c r="Y50" s="358"/>
      <c r="Z50" s="325" t="s">
        <v>298</v>
      </c>
      <c r="AA50" s="326"/>
      <c r="AB50" s="327"/>
      <c r="AC50" s="203" t="s">
        <v>192</v>
      </c>
      <c r="AD50" s="206" t="s">
        <v>263</v>
      </c>
      <c r="AE50" s="205">
        <f>H49+I49/60+J49/60/60</f>
        <v>69.971888888888884</v>
      </c>
      <c r="AF50" s="206" t="s">
        <v>264</v>
      </c>
      <c r="AG50" s="205" t="e">
        <f>H52+I52/60+J52/60/60</f>
        <v>#VALUE!</v>
      </c>
      <c r="AH50" s="212" t="s">
        <v>269</v>
      </c>
      <c r="AI50" s="205" t="e">
        <f>AE50-AG50</f>
        <v>#VALUE!</v>
      </c>
      <c r="AJ50" s="206" t="s">
        <v>271</v>
      </c>
      <c r="AK50" s="205" t="e">
        <f>AI49*60</f>
        <v>#VALUE!</v>
      </c>
      <c r="AL50" s="206" t="s">
        <v>273</v>
      </c>
      <c r="AM50" s="205" t="e">
        <f>AK50*6076.12</f>
        <v>#VALUE!</v>
      </c>
      <c r="AN50" s="206" t="s">
        <v>276</v>
      </c>
      <c r="AO50" s="205">
        <f>AE50*PI()/180</f>
        <v>1.2212398449507478</v>
      </c>
      <c r="AP50" s="206" t="s">
        <v>279</v>
      </c>
      <c r="AQ50" s="205" t="e">
        <f>AG50*PI()/180</f>
        <v>#VALUE!</v>
      </c>
      <c r="AR50" s="206" t="s">
        <v>281</v>
      </c>
      <c r="AS50" s="204" t="e">
        <f>IF(360+AS49/(2*PI())*360&gt;360,AS49/(PI())*360,360+AS49/(2*PI())*360)</f>
        <v>#VALUE!</v>
      </c>
      <c r="AT50" s="208"/>
      <c r="AU50" s="208"/>
    </row>
    <row r="51" spans="1:47" s="120" customFormat="1" ht="15.95" customHeight="1" thickBot="1" x14ac:dyDescent="0.3">
      <c r="A51" s="162">
        <v>9</v>
      </c>
      <c r="B51" s="293"/>
      <c r="C51" s="296"/>
      <c r="D51" s="164" t="s">
        <v>243</v>
      </c>
      <c r="E51" s="374" t="s">
        <v>258</v>
      </c>
      <c r="F51" s="375"/>
      <c r="G51" s="375"/>
      <c r="H51" s="375"/>
      <c r="I51" s="375"/>
      <c r="J51" s="376"/>
      <c r="K51" s="126" t="s">
        <v>16</v>
      </c>
      <c r="L51" s="221" t="s">
        <v>284</v>
      </c>
      <c r="M51" s="127" t="s">
        <v>250</v>
      </c>
      <c r="N51" s="128" t="s">
        <v>4</v>
      </c>
      <c r="O51" s="129" t="s">
        <v>18</v>
      </c>
      <c r="P51" s="234" t="s">
        <v>188</v>
      </c>
      <c r="Q51" s="367"/>
      <c r="R51" s="366"/>
      <c r="S51" s="366"/>
      <c r="T51" s="366"/>
      <c r="U51" s="359"/>
      <c r="V51" s="360"/>
      <c r="W51" s="360"/>
      <c r="X51" s="360"/>
      <c r="Y51" s="361"/>
      <c r="Z51" s="328"/>
      <c r="AA51" s="329"/>
      <c r="AB51" s="330"/>
      <c r="AC51" s="209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6" t="s">
        <v>282</v>
      </c>
      <c r="AS51" s="204" t="e">
        <f>61.582*ACOS(SIN(AE49)*SIN(AG49)+COS(AE49)*COS(AG49)*(AE50-AG50))*6076.12</f>
        <v>#VALUE!</v>
      </c>
      <c r="AT51" s="208"/>
      <c r="AU51" s="208"/>
    </row>
    <row r="52" spans="1:47" s="119" customFormat="1" ht="35.1" customHeight="1" thickTop="1" thickBot="1" x14ac:dyDescent="0.3">
      <c r="A52" s="271" t="str">
        <f>IF(Z49=1,"VERIFIED",IF(AA49=1,"RECHECKED",IF(V49=1,"RECHECK",IF(X49=1,"VERIFY",IF(Y49=1,"NEED PMY APP","SANITY CHECK ONLY")))))</f>
        <v>SANITY CHECK ONLY</v>
      </c>
      <c r="B52" s="294"/>
      <c r="C52" s="297"/>
      <c r="D52" s="165" t="s">
        <v>192</v>
      </c>
      <c r="E52" s="179" t="s">
        <v>0</v>
      </c>
      <c r="F52" s="183" t="s">
        <v>0</v>
      </c>
      <c r="G52" s="174" t="s">
        <v>0</v>
      </c>
      <c r="H52" s="173" t="s">
        <v>0</v>
      </c>
      <c r="I52" s="183" t="s">
        <v>0</v>
      </c>
      <c r="J52" s="174" t="s">
        <v>0</v>
      </c>
      <c r="K52" s="130" t="str">
        <f>$N$7</f>
        <v xml:space="preserve"> </v>
      </c>
      <c r="L52" s="269" t="str">
        <f>IF(E52=" ","OBS POSN not in use ",AU49*6076.12)</f>
        <v xml:space="preserve">OBS POSN not in use </v>
      </c>
      <c r="M52" s="214">
        <v>0</v>
      </c>
      <c r="N52" s="256" t="str">
        <f>IF(W49=1,"Need Photo","Has Photo")</f>
        <v>Has Photo</v>
      </c>
      <c r="O52" s="257" t="s">
        <v>257</v>
      </c>
      <c r="P52" s="236" t="str">
        <f>IF(E52=" ","Not being used",(IF(L52&gt;O49,"OFF STA","ON STA")))</f>
        <v>Not being used</v>
      </c>
      <c r="Q52" s="368"/>
      <c r="R52" s="369"/>
      <c r="S52" s="369"/>
      <c r="T52" s="369"/>
      <c r="U52" s="362"/>
      <c r="V52" s="363"/>
      <c r="W52" s="363"/>
      <c r="X52" s="363"/>
      <c r="Y52" s="364"/>
      <c r="Z52" s="331"/>
      <c r="AA52" s="332"/>
      <c r="AB52" s="333"/>
      <c r="AC52" s="118"/>
    </row>
    <row r="53" spans="1:47" s="117" customFormat="1" ht="9" customHeight="1" thickTop="1" thickBot="1" x14ac:dyDescent="0.3">
      <c r="A53" s="277" t="s">
        <v>0</v>
      </c>
      <c r="B53" s="132" t="s">
        <v>11</v>
      </c>
      <c r="C53" s="133"/>
      <c r="D53" s="134" t="s">
        <v>12</v>
      </c>
      <c r="E53" s="176" t="s">
        <v>246</v>
      </c>
      <c r="F53" s="176" t="s">
        <v>247</v>
      </c>
      <c r="G53" s="168" t="s">
        <v>248</v>
      </c>
      <c r="H53" s="134" t="s">
        <v>246</v>
      </c>
      <c r="I53" s="176" t="s">
        <v>247</v>
      </c>
      <c r="J53" s="168" t="s">
        <v>248</v>
      </c>
      <c r="K53" s="135" t="s">
        <v>13</v>
      </c>
      <c r="L53" s="136" t="s">
        <v>14</v>
      </c>
      <c r="M53" s="136" t="s">
        <v>17</v>
      </c>
      <c r="N53" s="137" t="s">
        <v>15</v>
      </c>
      <c r="O53" s="138" t="s">
        <v>19</v>
      </c>
      <c r="P53" s="233" t="s">
        <v>255</v>
      </c>
      <c r="Q53" s="141" t="s">
        <v>252</v>
      </c>
      <c r="R53" s="142"/>
      <c r="S53" s="143" t="s">
        <v>191</v>
      </c>
      <c r="T53" s="226"/>
      <c r="U53" s="289" t="s">
        <v>285</v>
      </c>
      <c r="V53" s="290"/>
      <c r="W53" s="290"/>
      <c r="X53" s="290"/>
      <c r="Y53" s="291"/>
      <c r="Z53" s="144" t="s">
        <v>238</v>
      </c>
      <c r="AA53" s="145" t="s">
        <v>239</v>
      </c>
      <c r="AB53" s="146" t="s">
        <v>240</v>
      </c>
      <c r="AC53" s="199"/>
      <c r="AD53" s="200"/>
      <c r="AE53" s="201" t="s">
        <v>265</v>
      </c>
      <c r="AF53" s="200"/>
      <c r="AG53" s="201" t="s">
        <v>266</v>
      </c>
      <c r="AH53" s="201"/>
      <c r="AI53" s="201" t="s">
        <v>267</v>
      </c>
      <c r="AJ53" s="200"/>
      <c r="AK53" s="202" t="s">
        <v>277</v>
      </c>
      <c r="AL53" s="200"/>
      <c r="AM53" s="201"/>
      <c r="AN53" s="200"/>
      <c r="AO53" s="202" t="s">
        <v>274</v>
      </c>
      <c r="AP53" s="200"/>
      <c r="AQ53" s="201"/>
      <c r="AR53" s="200"/>
      <c r="AS53" s="201"/>
      <c r="AT53" s="200"/>
      <c r="AU53" s="200"/>
    </row>
    <row r="54" spans="1:47" s="120" customFormat="1" ht="15.95" customHeight="1" thickBot="1" x14ac:dyDescent="0.3">
      <c r="A54" s="124">
        <v>13306.8</v>
      </c>
      <c r="B54" s="292" t="s">
        <v>309</v>
      </c>
      <c r="C54" s="295" t="s">
        <v>0</v>
      </c>
      <c r="D54" s="164" t="s">
        <v>237</v>
      </c>
      <c r="E54" s="177">
        <v>41</v>
      </c>
      <c r="F54" s="181">
        <v>39</v>
      </c>
      <c r="G54" s="125">
        <v>17.940000000000001</v>
      </c>
      <c r="H54" s="155">
        <v>69</v>
      </c>
      <c r="I54" s="181">
        <v>58</v>
      </c>
      <c r="J54" s="125">
        <v>23.38</v>
      </c>
      <c r="K54" s="298" t="s">
        <v>0</v>
      </c>
      <c r="L54" s="300" t="s">
        <v>0</v>
      </c>
      <c r="M54" s="302">
        <v>9.6999999999999993</v>
      </c>
      <c r="N54" s="303">
        <f>IF(M54=" "," ",(M54+$L$7-M57))</f>
        <v>9.6999999999999993</v>
      </c>
      <c r="O54" s="305">
        <v>50</v>
      </c>
      <c r="P54" s="337">
        <v>42931</v>
      </c>
      <c r="Q54" s="139">
        <v>43205</v>
      </c>
      <c r="R54" s="140">
        <v>43435</v>
      </c>
      <c r="S54" s="309" t="s">
        <v>296</v>
      </c>
      <c r="T54" s="310"/>
      <c r="U54" s="227">
        <v>1</v>
      </c>
      <c r="V54" s="147" t="s">
        <v>0</v>
      </c>
      <c r="W54" s="148">
        <v>1</v>
      </c>
      <c r="X54" s="149" t="s">
        <v>0</v>
      </c>
      <c r="Y54" s="150" t="s">
        <v>0</v>
      </c>
      <c r="Z54" s="151" t="s">
        <v>0</v>
      </c>
      <c r="AA54" s="147" t="s">
        <v>0</v>
      </c>
      <c r="AB54" s="152" t="s">
        <v>0</v>
      </c>
      <c r="AC54" s="203" t="s">
        <v>237</v>
      </c>
      <c r="AD54" s="206" t="s">
        <v>261</v>
      </c>
      <c r="AE54" s="205">
        <f>E54+F54/60+G54/60/60</f>
        <v>41.654983333333334</v>
      </c>
      <c r="AF54" s="206" t="s">
        <v>262</v>
      </c>
      <c r="AG54" s="205" t="e">
        <f>E57+F57/60+G57/60/60</f>
        <v>#VALUE!</v>
      </c>
      <c r="AH54" s="212" t="s">
        <v>268</v>
      </c>
      <c r="AI54" s="205" t="e">
        <f>AG54-AE54</f>
        <v>#VALUE!</v>
      </c>
      <c r="AJ54" s="206" t="s">
        <v>270</v>
      </c>
      <c r="AK54" s="205" t="e">
        <f>AI55*60*COS((AE54+AG54)/2*PI()/180)</f>
        <v>#VALUE!</v>
      </c>
      <c r="AL54" s="206" t="s">
        <v>272</v>
      </c>
      <c r="AM54" s="205" t="e">
        <f>AK54*6076.12</f>
        <v>#VALUE!</v>
      </c>
      <c r="AN54" s="206" t="s">
        <v>275</v>
      </c>
      <c r="AO54" s="205">
        <f>AE54*PI()/180</f>
        <v>0.72701660903002929</v>
      </c>
      <c r="AP54" s="206" t="s">
        <v>278</v>
      </c>
      <c r="AQ54" s="205" t="e">
        <f>AG54 *PI()/180</f>
        <v>#VALUE!</v>
      </c>
      <c r="AR54" s="206" t="s">
        <v>280</v>
      </c>
      <c r="AS54" s="205" t="e">
        <f>1*ATAN2(COS(AO54)*SIN(AQ54)-SIN(AO54)*COS(AQ54)*COS(AQ55-AO55),SIN(AQ55-AO55)*COS(AQ54))</f>
        <v>#VALUE!</v>
      </c>
      <c r="AT54" s="207" t="s">
        <v>283</v>
      </c>
      <c r="AU54" s="213" t="e">
        <f>SQRT(AK55*AK55+AK54*AK54)</f>
        <v>#VALUE!</v>
      </c>
    </row>
    <row r="55" spans="1:47" s="120" customFormat="1" ht="15.95" customHeight="1" thickTop="1" thickBot="1" x14ac:dyDescent="0.3">
      <c r="A55" s="166">
        <v>200100218357</v>
      </c>
      <c r="B55" s="293"/>
      <c r="C55" s="296"/>
      <c r="D55" s="164" t="s">
        <v>242</v>
      </c>
      <c r="E55" s="377" t="s">
        <v>259</v>
      </c>
      <c r="F55" s="378"/>
      <c r="G55" s="378"/>
      <c r="H55" s="378"/>
      <c r="I55" s="378"/>
      <c r="J55" s="379"/>
      <c r="K55" s="299"/>
      <c r="L55" s="301"/>
      <c r="M55" s="302"/>
      <c r="N55" s="304"/>
      <c r="O55" s="306"/>
      <c r="P55" s="338"/>
      <c r="Q55" s="365" t="s">
        <v>297</v>
      </c>
      <c r="R55" s="366"/>
      <c r="S55" s="366"/>
      <c r="T55" s="366"/>
      <c r="U55" s="356" t="s">
        <v>346</v>
      </c>
      <c r="V55" s="357"/>
      <c r="W55" s="357"/>
      <c r="X55" s="357"/>
      <c r="Y55" s="358"/>
      <c r="Z55" s="325" t="s">
        <v>298</v>
      </c>
      <c r="AA55" s="326"/>
      <c r="AB55" s="327"/>
      <c r="AC55" s="203" t="s">
        <v>192</v>
      </c>
      <c r="AD55" s="206" t="s">
        <v>263</v>
      </c>
      <c r="AE55" s="205">
        <f>H54+I54/60+J54/60/60</f>
        <v>69.973161111111111</v>
      </c>
      <c r="AF55" s="206" t="s">
        <v>264</v>
      </c>
      <c r="AG55" s="205" t="e">
        <f>H57+I57/60+J57/60/60</f>
        <v>#VALUE!</v>
      </c>
      <c r="AH55" s="212" t="s">
        <v>269</v>
      </c>
      <c r="AI55" s="205" t="e">
        <f>AE55-AG55</f>
        <v>#VALUE!</v>
      </c>
      <c r="AJ55" s="206" t="s">
        <v>271</v>
      </c>
      <c r="AK55" s="205" t="e">
        <f>AI54*60</f>
        <v>#VALUE!</v>
      </c>
      <c r="AL55" s="206" t="s">
        <v>273</v>
      </c>
      <c r="AM55" s="205" t="e">
        <f>AK55*6076.12</f>
        <v>#VALUE!</v>
      </c>
      <c r="AN55" s="206" t="s">
        <v>276</v>
      </c>
      <c r="AO55" s="205">
        <f>AE55*PI()/180</f>
        <v>1.2212620494173427</v>
      </c>
      <c r="AP55" s="206" t="s">
        <v>279</v>
      </c>
      <c r="AQ55" s="205" t="e">
        <f>AG55*PI()/180</f>
        <v>#VALUE!</v>
      </c>
      <c r="AR55" s="206" t="s">
        <v>281</v>
      </c>
      <c r="AS55" s="204" t="e">
        <f>IF(360+AS54/(2*PI())*360&gt;360,AS54/(PI())*360,360+AS54/(2*PI())*360)</f>
        <v>#VALUE!</v>
      </c>
      <c r="AT55" s="208"/>
      <c r="AU55" s="208"/>
    </row>
    <row r="56" spans="1:47" s="120" customFormat="1" ht="15.95" customHeight="1" thickBot="1" x14ac:dyDescent="0.3">
      <c r="A56" s="162">
        <v>10</v>
      </c>
      <c r="B56" s="293"/>
      <c r="C56" s="296"/>
      <c r="D56" s="164" t="s">
        <v>243</v>
      </c>
      <c r="E56" s="374" t="s">
        <v>258</v>
      </c>
      <c r="F56" s="375"/>
      <c r="G56" s="375"/>
      <c r="H56" s="375"/>
      <c r="I56" s="375"/>
      <c r="J56" s="376"/>
      <c r="K56" s="126" t="s">
        <v>16</v>
      </c>
      <c r="L56" s="221" t="s">
        <v>284</v>
      </c>
      <c r="M56" s="127" t="s">
        <v>250</v>
      </c>
      <c r="N56" s="128" t="s">
        <v>4</v>
      </c>
      <c r="O56" s="129" t="s">
        <v>18</v>
      </c>
      <c r="P56" s="234" t="s">
        <v>188</v>
      </c>
      <c r="Q56" s="367"/>
      <c r="R56" s="366"/>
      <c r="S56" s="366"/>
      <c r="T56" s="366"/>
      <c r="U56" s="359"/>
      <c r="V56" s="360"/>
      <c r="W56" s="360"/>
      <c r="X56" s="360"/>
      <c r="Y56" s="361"/>
      <c r="Z56" s="328"/>
      <c r="AA56" s="329"/>
      <c r="AB56" s="330"/>
      <c r="AC56" s="209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6" t="s">
        <v>282</v>
      </c>
      <c r="AS56" s="204" t="e">
        <f>61.582*ACOS(SIN(AE54)*SIN(AG54)+COS(AE54)*COS(AG54)*(AE55-AG55))*6076.12</f>
        <v>#VALUE!</v>
      </c>
      <c r="AT56" s="208"/>
      <c r="AU56" s="208"/>
    </row>
    <row r="57" spans="1:47" s="119" customFormat="1" ht="35.1" customHeight="1" thickTop="1" thickBot="1" x14ac:dyDescent="0.3">
      <c r="A57" s="271" t="str">
        <f>IF(Z54=1,"VERIFIED",IF(AA54=1,"RECHECKED",IF(V54=1,"RECHECK",IF(X54=1,"VERIFY",IF(Y54=1,"NEED PMY APP","SANITY CHECK ONLY")))))</f>
        <v>SANITY CHECK ONLY</v>
      </c>
      <c r="B57" s="294"/>
      <c r="C57" s="297"/>
      <c r="D57" s="165" t="s">
        <v>192</v>
      </c>
      <c r="E57" s="179" t="s">
        <v>0</v>
      </c>
      <c r="F57" s="183" t="s">
        <v>0</v>
      </c>
      <c r="G57" s="174" t="s">
        <v>0</v>
      </c>
      <c r="H57" s="173" t="s">
        <v>0</v>
      </c>
      <c r="I57" s="183" t="s">
        <v>0</v>
      </c>
      <c r="J57" s="174" t="s">
        <v>0</v>
      </c>
      <c r="K57" s="130" t="str">
        <f>$N$7</f>
        <v xml:space="preserve"> </v>
      </c>
      <c r="L57" s="269" t="str">
        <f>IF(E57=" ","OBS POSN not in use ",AU54*6076.12)</f>
        <v xml:space="preserve">OBS POSN not in use </v>
      </c>
      <c r="M57" s="214">
        <v>0</v>
      </c>
      <c r="N57" s="256" t="str">
        <f>IF(W54=1,"Need Photo","Has Photo")</f>
        <v>Need Photo</v>
      </c>
      <c r="O57" s="257" t="s">
        <v>257</v>
      </c>
      <c r="P57" s="236" t="str">
        <f>IF(E57=" ","Not being used",(IF(L57&gt;O54,"OFF STA","ON STA")))</f>
        <v>Not being used</v>
      </c>
      <c r="Q57" s="368"/>
      <c r="R57" s="369"/>
      <c r="S57" s="369"/>
      <c r="T57" s="369"/>
      <c r="U57" s="362"/>
      <c r="V57" s="363"/>
      <c r="W57" s="363"/>
      <c r="X57" s="363"/>
      <c r="Y57" s="364"/>
      <c r="Z57" s="331"/>
      <c r="AA57" s="332"/>
      <c r="AB57" s="333"/>
      <c r="AC57" s="118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</row>
    <row r="58" spans="1:47" s="117" customFormat="1" ht="9" customHeight="1" thickTop="1" thickBot="1" x14ac:dyDescent="0.3">
      <c r="A58" s="277" t="s">
        <v>0</v>
      </c>
      <c r="B58" s="132" t="s">
        <v>11</v>
      </c>
      <c r="C58" s="133"/>
      <c r="D58" s="134" t="s">
        <v>12</v>
      </c>
      <c r="E58" s="176" t="s">
        <v>246</v>
      </c>
      <c r="F58" s="176" t="s">
        <v>247</v>
      </c>
      <c r="G58" s="168" t="s">
        <v>248</v>
      </c>
      <c r="H58" s="134" t="s">
        <v>246</v>
      </c>
      <c r="I58" s="176" t="s">
        <v>247</v>
      </c>
      <c r="J58" s="168" t="s">
        <v>248</v>
      </c>
      <c r="K58" s="135" t="s">
        <v>13</v>
      </c>
      <c r="L58" s="136" t="s">
        <v>14</v>
      </c>
      <c r="M58" s="136" t="s">
        <v>17</v>
      </c>
      <c r="N58" s="137" t="s">
        <v>15</v>
      </c>
      <c r="O58" s="138" t="s">
        <v>19</v>
      </c>
      <c r="P58" s="233" t="s">
        <v>255</v>
      </c>
      <c r="Q58" s="141" t="s">
        <v>252</v>
      </c>
      <c r="R58" s="142"/>
      <c r="S58" s="143" t="s">
        <v>191</v>
      </c>
      <c r="T58" s="226"/>
      <c r="U58" s="289" t="s">
        <v>285</v>
      </c>
      <c r="V58" s="290"/>
      <c r="W58" s="290"/>
      <c r="X58" s="290"/>
      <c r="Y58" s="291"/>
      <c r="Z58" s="159" t="s">
        <v>238</v>
      </c>
      <c r="AA58" s="160" t="s">
        <v>239</v>
      </c>
      <c r="AB58" s="161" t="s">
        <v>240</v>
      </c>
      <c r="AC58" s="199"/>
      <c r="AD58" s="200"/>
      <c r="AE58" s="201" t="s">
        <v>265</v>
      </c>
      <c r="AF58" s="200"/>
      <c r="AG58" s="201" t="s">
        <v>266</v>
      </c>
      <c r="AH58" s="201"/>
      <c r="AI58" s="201" t="s">
        <v>267</v>
      </c>
      <c r="AJ58" s="200"/>
      <c r="AK58" s="202" t="s">
        <v>277</v>
      </c>
      <c r="AL58" s="200"/>
      <c r="AM58" s="201"/>
      <c r="AN58" s="200"/>
      <c r="AO58" s="202" t="s">
        <v>274</v>
      </c>
      <c r="AP58" s="200"/>
      <c r="AQ58" s="201"/>
      <c r="AR58" s="200"/>
      <c r="AS58" s="201"/>
      <c r="AT58" s="200"/>
      <c r="AU58" s="200"/>
    </row>
    <row r="59" spans="1:47" s="120" customFormat="1" ht="15.95" customHeight="1" thickBot="1" x14ac:dyDescent="0.3">
      <c r="A59" s="124">
        <v>0</v>
      </c>
      <c r="B59" s="292" t="s">
        <v>310</v>
      </c>
      <c r="C59" s="295" t="s">
        <v>0</v>
      </c>
      <c r="D59" s="164" t="s">
        <v>237</v>
      </c>
      <c r="E59" s="177">
        <v>41</v>
      </c>
      <c r="F59" s="181">
        <v>39</v>
      </c>
      <c r="G59" s="125">
        <v>8.14</v>
      </c>
      <c r="H59" s="155">
        <v>69</v>
      </c>
      <c r="I59" s="181">
        <v>58</v>
      </c>
      <c r="J59" s="125">
        <v>9.74</v>
      </c>
      <c r="K59" s="298" t="s">
        <v>0</v>
      </c>
      <c r="L59" s="300" t="s">
        <v>0</v>
      </c>
      <c r="M59" s="302">
        <v>15.6</v>
      </c>
      <c r="N59" s="348">
        <f>IF(M59=" "," ",(M59+$L$7-M62))</f>
        <v>12</v>
      </c>
      <c r="O59" s="305">
        <v>500</v>
      </c>
      <c r="P59" s="337">
        <v>41873</v>
      </c>
      <c r="Q59" s="139" t="s">
        <v>311</v>
      </c>
      <c r="R59" s="140" t="s">
        <v>0</v>
      </c>
      <c r="S59" s="309" t="s">
        <v>302</v>
      </c>
      <c r="T59" s="310"/>
      <c r="U59" s="227">
        <v>1</v>
      </c>
      <c r="V59" s="147" t="s">
        <v>0</v>
      </c>
      <c r="W59" s="148" t="s">
        <v>0</v>
      </c>
      <c r="X59" s="149">
        <v>1</v>
      </c>
      <c r="Y59" s="150" t="s">
        <v>0</v>
      </c>
      <c r="Z59" s="157" t="s">
        <v>0</v>
      </c>
      <c r="AA59" s="156" t="s">
        <v>0</v>
      </c>
      <c r="AB59" s="158" t="s">
        <v>0</v>
      </c>
      <c r="AC59" s="203" t="s">
        <v>237</v>
      </c>
      <c r="AD59" s="206" t="s">
        <v>261</v>
      </c>
      <c r="AE59" s="205">
        <f>E59+F59/60+G59/60/60</f>
        <v>41.652261111111109</v>
      </c>
      <c r="AF59" s="206" t="s">
        <v>262</v>
      </c>
      <c r="AG59" s="205" t="e">
        <f>E62+F62/60+G62/60/60</f>
        <v>#VALUE!</v>
      </c>
      <c r="AH59" s="212" t="s">
        <v>268</v>
      </c>
      <c r="AI59" s="205" t="e">
        <f>AG59-AE59</f>
        <v>#VALUE!</v>
      </c>
      <c r="AJ59" s="206" t="s">
        <v>270</v>
      </c>
      <c r="AK59" s="205" t="e">
        <f>AI60*60*COS((AE59+AG59)/2*PI()/180)</f>
        <v>#VALUE!</v>
      </c>
      <c r="AL59" s="206" t="s">
        <v>272</v>
      </c>
      <c r="AM59" s="205" t="e">
        <f>AK59*6076.12</f>
        <v>#VALUE!</v>
      </c>
      <c r="AN59" s="206" t="s">
        <v>275</v>
      </c>
      <c r="AO59" s="205">
        <f>AE59*PI()/180</f>
        <v>0.7269690972892805</v>
      </c>
      <c r="AP59" s="206" t="s">
        <v>278</v>
      </c>
      <c r="AQ59" s="205" t="e">
        <f>AG59 *PI()/180</f>
        <v>#VALUE!</v>
      </c>
      <c r="AR59" s="206" t="s">
        <v>280</v>
      </c>
      <c r="AS59" s="205" t="e">
        <f>1*ATAN2(COS(AO59)*SIN(AQ59)-SIN(AO59)*COS(AQ59)*COS(AQ60-AO60),SIN(AQ60-AO60)*COS(AQ59))</f>
        <v>#VALUE!</v>
      </c>
      <c r="AT59" s="207" t="s">
        <v>283</v>
      </c>
      <c r="AU59" s="213" t="e">
        <f>SQRT(AK60*AK60+AK59*AK59)</f>
        <v>#VALUE!</v>
      </c>
    </row>
    <row r="60" spans="1:47" s="120" customFormat="1" ht="15.95" customHeight="1" thickTop="1" thickBot="1" x14ac:dyDescent="0.3">
      <c r="A60" s="166">
        <v>100117701550</v>
      </c>
      <c r="B60" s="293"/>
      <c r="C60" s="296"/>
      <c r="D60" s="164" t="s">
        <v>242</v>
      </c>
      <c r="E60" s="377" t="s">
        <v>259</v>
      </c>
      <c r="F60" s="378"/>
      <c r="G60" s="378"/>
      <c r="H60" s="378"/>
      <c r="I60" s="378"/>
      <c r="J60" s="379"/>
      <c r="K60" s="299"/>
      <c r="L60" s="301"/>
      <c r="M60" s="302"/>
      <c r="N60" s="349"/>
      <c r="O60" s="306"/>
      <c r="P60" s="338"/>
      <c r="Q60" s="365" t="s">
        <v>303</v>
      </c>
      <c r="R60" s="370"/>
      <c r="S60" s="370"/>
      <c r="T60" s="370"/>
      <c r="U60" s="573" t="s">
        <v>347</v>
      </c>
      <c r="V60" s="564"/>
      <c r="W60" s="564"/>
      <c r="X60" s="564"/>
      <c r="Y60" s="565"/>
      <c r="Z60" s="325" t="s">
        <v>298</v>
      </c>
      <c r="AA60" s="326"/>
      <c r="AB60" s="327"/>
      <c r="AC60" s="203" t="s">
        <v>192</v>
      </c>
      <c r="AD60" s="206" t="s">
        <v>263</v>
      </c>
      <c r="AE60" s="205">
        <f>H59+I59/60+J59/60/60</f>
        <v>69.969372222222219</v>
      </c>
      <c r="AF60" s="206" t="s">
        <v>264</v>
      </c>
      <c r="AG60" s="205" t="e">
        <f>H62+I62/60+J62/60/60</f>
        <v>#VALUE!</v>
      </c>
      <c r="AH60" s="212" t="s">
        <v>269</v>
      </c>
      <c r="AI60" s="205" t="e">
        <f>AE60-AG60</f>
        <v>#VALUE!</v>
      </c>
      <c r="AJ60" s="206" t="s">
        <v>271</v>
      </c>
      <c r="AK60" s="205" t="e">
        <f>AI59*60</f>
        <v>#VALUE!</v>
      </c>
      <c r="AL60" s="206" t="s">
        <v>273</v>
      </c>
      <c r="AM60" s="205" t="e">
        <f>AK60*6076.12</f>
        <v>#VALUE!</v>
      </c>
      <c r="AN60" s="206" t="s">
        <v>276</v>
      </c>
      <c r="AO60" s="205">
        <f>AE60*PI()/180</f>
        <v>1.2211959208312391</v>
      </c>
      <c r="AP60" s="206" t="s">
        <v>279</v>
      </c>
      <c r="AQ60" s="205" t="e">
        <f>AG60*PI()/180</f>
        <v>#VALUE!</v>
      </c>
      <c r="AR60" s="206" t="s">
        <v>281</v>
      </c>
      <c r="AS60" s="204" t="e">
        <f>IF(360+AS59/(2*PI())*360&gt;360,AS59/(PI())*360,360+AS59/(2*PI())*360)</f>
        <v>#VALUE!</v>
      </c>
      <c r="AT60" s="208"/>
      <c r="AU60" s="208"/>
    </row>
    <row r="61" spans="1:47" s="120" customFormat="1" ht="15.95" customHeight="1" thickBot="1" x14ac:dyDescent="0.3">
      <c r="A61" s="162">
        <v>11</v>
      </c>
      <c r="B61" s="293"/>
      <c r="C61" s="296"/>
      <c r="D61" s="164" t="s">
        <v>243</v>
      </c>
      <c r="E61" s="374" t="s">
        <v>258</v>
      </c>
      <c r="F61" s="375"/>
      <c r="G61" s="375"/>
      <c r="H61" s="375"/>
      <c r="I61" s="375"/>
      <c r="J61" s="376"/>
      <c r="K61" s="126" t="s">
        <v>16</v>
      </c>
      <c r="L61" s="221" t="s">
        <v>284</v>
      </c>
      <c r="M61" s="127" t="s">
        <v>250</v>
      </c>
      <c r="N61" s="128" t="s">
        <v>4</v>
      </c>
      <c r="O61" s="129" t="s">
        <v>18</v>
      </c>
      <c r="P61" s="234" t="s">
        <v>188</v>
      </c>
      <c r="Q61" s="371"/>
      <c r="R61" s="370"/>
      <c r="S61" s="370"/>
      <c r="T61" s="370"/>
      <c r="U61" s="566"/>
      <c r="V61" s="567"/>
      <c r="W61" s="567"/>
      <c r="X61" s="567"/>
      <c r="Y61" s="568"/>
      <c r="Z61" s="328"/>
      <c r="AA61" s="329"/>
      <c r="AB61" s="330"/>
      <c r="AC61" s="209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6" t="s">
        <v>282</v>
      </c>
      <c r="AS61" s="204" t="e">
        <f>61.582*ACOS(SIN(AE59)*SIN(AG59)+COS(AE59)*COS(AG59)*(AE60-AG60))*6076.12</f>
        <v>#VALUE!</v>
      </c>
      <c r="AT61" s="208"/>
      <c r="AU61" s="208"/>
    </row>
    <row r="62" spans="1:47" s="119" customFormat="1" ht="35.1" customHeight="1" thickTop="1" thickBot="1" x14ac:dyDescent="0.3">
      <c r="A62" s="572" t="str">
        <f>IF(Z59=1,"VERIFIED",IF(AA59=1,"RECHECKED",IF(V59=1,"RECHECK",IF(X59=1,"VERIFY",IF(Y59=1,"NEED PMY APP","SANITY CHECK ONLY")))))</f>
        <v>VERIFY</v>
      </c>
      <c r="B62" s="294"/>
      <c r="C62" s="297"/>
      <c r="D62" s="165" t="s">
        <v>192</v>
      </c>
      <c r="E62" s="179" t="s">
        <v>0</v>
      </c>
      <c r="F62" s="183" t="s">
        <v>0</v>
      </c>
      <c r="G62" s="174" t="s">
        <v>0</v>
      </c>
      <c r="H62" s="173" t="s">
        <v>0</v>
      </c>
      <c r="I62" s="183" t="s">
        <v>0</v>
      </c>
      <c r="J62" s="174" t="s">
        <v>0</v>
      </c>
      <c r="K62" s="130" t="str">
        <f>$N$7</f>
        <v xml:space="preserve"> </v>
      </c>
      <c r="L62" s="269" t="str">
        <f>IF(E62=" ","OBS POSN not in use ",AU59*6076.12)</f>
        <v xml:space="preserve">OBS POSN not in use </v>
      </c>
      <c r="M62" s="214">
        <v>3.6</v>
      </c>
      <c r="N62" s="259" t="str">
        <f>IF(W59=1,"Need Photo","Has Photo")</f>
        <v>Has Photo</v>
      </c>
      <c r="O62" s="257" t="s">
        <v>257</v>
      </c>
      <c r="P62" s="236" t="str">
        <f>IF(E62=" ","Not being used",(IF(L62&gt;O59,"OFF STA","ON STA")))</f>
        <v>Not being used</v>
      </c>
      <c r="Q62" s="372"/>
      <c r="R62" s="373"/>
      <c r="S62" s="373"/>
      <c r="T62" s="373"/>
      <c r="U62" s="569"/>
      <c r="V62" s="570"/>
      <c r="W62" s="570"/>
      <c r="X62" s="570"/>
      <c r="Y62" s="571"/>
      <c r="Z62" s="331"/>
      <c r="AA62" s="332"/>
      <c r="AB62" s="333"/>
      <c r="AC62" s="118"/>
    </row>
    <row r="63" spans="1:47" s="117" customFormat="1" ht="9" customHeight="1" thickTop="1" thickBot="1" x14ac:dyDescent="0.3">
      <c r="A63" s="277" t="s">
        <v>0</v>
      </c>
      <c r="B63" s="132" t="s">
        <v>11</v>
      </c>
      <c r="C63" s="133"/>
      <c r="D63" s="134" t="s">
        <v>12</v>
      </c>
      <c r="E63" s="176" t="s">
        <v>246</v>
      </c>
      <c r="F63" s="176" t="s">
        <v>247</v>
      </c>
      <c r="G63" s="168" t="s">
        <v>248</v>
      </c>
      <c r="H63" s="134" t="s">
        <v>246</v>
      </c>
      <c r="I63" s="176" t="s">
        <v>247</v>
      </c>
      <c r="J63" s="168" t="s">
        <v>248</v>
      </c>
      <c r="K63" s="135" t="s">
        <v>13</v>
      </c>
      <c r="L63" s="136" t="s">
        <v>14</v>
      </c>
      <c r="M63" s="136" t="s">
        <v>17</v>
      </c>
      <c r="N63" s="237" t="s">
        <v>15</v>
      </c>
      <c r="O63" s="238" t="s">
        <v>19</v>
      </c>
      <c r="P63" s="239" t="s">
        <v>255</v>
      </c>
      <c r="Q63" s="141" t="s">
        <v>252</v>
      </c>
      <c r="R63" s="142"/>
      <c r="S63" s="143" t="s">
        <v>191</v>
      </c>
      <c r="T63" s="226"/>
      <c r="U63" s="289" t="s">
        <v>285</v>
      </c>
      <c r="V63" s="290"/>
      <c r="W63" s="290"/>
      <c r="X63" s="290"/>
      <c r="Y63" s="291"/>
      <c r="Z63" s="159" t="s">
        <v>238</v>
      </c>
      <c r="AA63" s="160" t="s">
        <v>239</v>
      </c>
      <c r="AB63" s="161" t="s">
        <v>240</v>
      </c>
      <c r="AC63" s="199"/>
      <c r="AD63" s="200"/>
      <c r="AE63" s="201" t="s">
        <v>265</v>
      </c>
      <c r="AF63" s="200"/>
      <c r="AG63" s="201" t="s">
        <v>266</v>
      </c>
      <c r="AH63" s="201"/>
      <c r="AI63" s="201" t="s">
        <v>267</v>
      </c>
      <c r="AJ63" s="200"/>
      <c r="AK63" s="202" t="s">
        <v>277</v>
      </c>
      <c r="AL63" s="200"/>
      <c r="AM63" s="201"/>
      <c r="AN63" s="200"/>
      <c r="AO63" s="202" t="s">
        <v>274</v>
      </c>
      <c r="AP63" s="200"/>
      <c r="AQ63" s="201"/>
      <c r="AR63" s="200"/>
      <c r="AS63" s="201"/>
      <c r="AT63" s="200"/>
      <c r="AU63" s="200"/>
    </row>
    <row r="64" spans="1:47" s="120" customFormat="1" ht="15.95" customHeight="1" thickBot="1" x14ac:dyDescent="0.3">
      <c r="A64" s="124">
        <v>13306.9</v>
      </c>
      <c r="B64" s="292" t="s">
        <v>312</v>
      </c>
      <c r="C64" s="295" t="s">
        <v>0</v>
      </c>
      <c r="D64" s="164" t="s">
        <v>237</v>
      </c>
      <c r="E64" s="177">
        <v>41</v>
      </c>
      <c r="F64" s="181">
        <v>39</v>
      </c>
      <c r="G64" s="125">
        <v>5.7</v>
      </c>
      <c r="H64" s="155">
        <v>69</v>
      </c>
      <c r="I64" s="181">
        <v>57</v>
      </c>
      <c r="J64" s="125">
        <v>50.4</v>
      </c>
      <c r="K64" s="298" t="s">
        <v>0</v>
      </c>
      <c r="L64" s="300" t="s">
        <v>0</v>
      </c>
      <c r="M64" s="302">
        <v>12.5</v>
      </c>
      <c r="N64" s="348">
        <f>IF(M64=" "," ",(M64+$L$7-M67))</f>
        <v>12.5</v>
      </c>
      <c r="O64" s="305">
        <v>50</v>
      </c>
      <c r="P64" s="337">
        <v>42840</v>
      </c>
      <c r="Q64" s="139">
        <v>43205</v>
      </c>
      <c r="R64" s="140">
        <v>43435</v>
      </c>
      <c r="S64" s="309" t="s">
        <v>296</v>
      </c>
      <c r="T64" s="310"/>
      <c r="U64" s="227">
        <v>1</v>
      </c>
      <c r="V64" s="147" t="s">
        <v>0</v>
      </c>
      <c r="W64" s="148" t="s">
        <v>0</v>
      </c>
      <c r="X64" s="149" t="s">
        <v>0</v>
      </c>
      <c r="Y64" s="150" t="s">
        <v>0</v>
      </c>
      <c r="Z64" s="157" t="s">
        <v>0</v>
      </c>
      <c r="AA64" s="156" t="s">
        <v>0</v>
      </c>
      <c r="AB64" s="158" t="s">
        <v>0</v>
      </c>
      <c r="AC64" s="203" t="s">
        <v>237</v>
      </c>
      <c r="AD64" s="206" t="s">
        <v>261</v>
      </c>
      <c r="AE64" s="205">
        <f>E64+F64/60+G64/60/60</f>
        <v>41.651583333333335</v>
      </c>
      <c r="AF64" s="206" t="s">
        <v>262</v>
      </c>
      <c r="AG64" s="205" t="e">
        <f>E67+F67/60+G67/60/60</f>
        <v>#VALUE!</v>
      </c>
      <c r="AH64" s="212" t="s">
        <v>268</v>
      </c>
      <c r="AI64" s="205" t="e">
        <f>AG64-AE64</f>
        <v>#VALUE!</v>
      </c>
      <c r="AJ64" s="206" t="s">
        <v>270</v>
      </c>
      <c r="AK64" s="205" t="e">
        <f>AI65*60*COS((AE64+AG64)/2*PI()/180)</f>
        <v>#VALUE!</v>
      </c>
      <c r="AL64" s="206" t="s">
        <v>272</v>
      </c>
      <c r="AM64" s="205" t="e">
        <f>AK64*6076.12</f>
        <v>#VALUE!</v>
      </c>
      <c r="AN64" s="206" t="s">
        <v>275</v>
      </c>
      <c r="AO64" s="205">
        <f>AE64*PI()/180</f>
        <v>0.72695726783546144</v>
      </c>
      <c r="AP64" s="206" t="s">
        <v>278</v>
      </c>
      <c r="AQ64" s="205" t="e">
        <f>AG64 *PI()/180</f>
        <v>#VALUE!</v>
      </c>
      <c r="AR64" s="206" t="s">
        <v>280</v>
      </c>
      <c r="AS64" s="205" t="e">
        <f>1*ATAN2(COS(AO64)*SIN(AQ64)-SIN(AO64)*COS(AQ64)*COS(AQ65-AO65),SIN(AQ65-AO65)*COS(AQ64))</f>
        <v>#VALUE!</v>
      </c>
      <c r="AT64" s="207" t="s">
        <v>283</v>
      </c>
      <c r="AU64" s="213" t="e">
        <f>SQRT(AK65*AK65+AK64*AK64)</f>
        <v>#VALUE!</v>
      </c>
    </row>
    <row r="65" spans="1:47" s="120" customFormat="1" ht="15.95" customHeight="1" thickTop="1" thickBot="1" x14ac:dyDescent="0.3">
      <c r="A65" s="166">
        <v>200100218358</v>
      </c>
      <c r="B65" s="293"/>
      <c r="C65" s="296"/>
      <c r="D65" s="164" t="s">
        <v>242</v>
      </c>
      <c r="E65" s="178">
        <f t="shared" ref="E65:J65" si="7">E64</f>
        <v>41</v>
      </c>
      <c r="F65" s="182">
        <f t="shared" si="7"/>
        <v>39</v>
      </c>
      <c r="G65" s="171">
        <f t="shared" si="7"/>
        <v>5.7</v>
      </c>
      <c r="H65" s="154">
        <f t="shared" si="7"/>
        <v>69</v>
      </c>
      <c r="I65" s="182">
        <f t="shared" si="7"/>
        <v>57</v>
      </c>
      <c r="J65" s="172">
        <f t="shared" si="7"/>
        <v>50.4</v>
      </c>
      <c r="K65" s="299"/>
      <c r="L65" s="301"/>
      <c r="M65" s="302"/>
      <c r="N65" s="349"/>
      <c r="O65" s="306"/>
      <c r="P65" s="338"/>
      <c r="Q65" s="365" t="s">
        <v>297</v>
      </c>
      <c r="R65" s="366"/>
      <c r="S65" s="366"/>
      <c r="T65" s="366"/>
      <c r="U65" s="356" t="s">
        <v>346</v>
      </c>
      <c r="V65" s="357"/>
      <c r="W65" s="357"/>
      <c r="X65" s="357"/>
      <c r="Y65" s="358"/>
      <c r="Z65" s="325" t="s">
        <v>298</v>
      </c>
      <c r="AA65" s="326"/>
      <c r="AB65" s="327"/>
      <c r="AC65" s="203" t="s">
        <v>192</v>
      </c>
      <c r="AD65" s="206" t="s">
        <v>263</v>
      </c>
      <c r="AE65" s="205">
        <f>H64+I64/60+J64/60/60</f>
        <v>69.963999999999999</v>
      </c>
      <c r="AF65" s="206" t="s">
        <v>264</v>
      </c>
      <c r="AG65" s="205" t="e">
        <f>H67+I67/60+J67/60/60</f>
        <v>#VALUE!</v>
      </c>
      <c r="AH65" s="212" t="s">
        <v>269</v>
      </c>
      <c r="AI65" s="205" t="e">
        <f>AE65-AG65</f>
        <v>#VALUE!</v>
      </c>
      <c r="AJ65" s="206" t="s">
        <v>271</v>
      </c>
      <c r="AK65" s="205" t="e">
        <f>AI64*60</f>
        <v>#VALUE!</v>
      </c>
      <c r="AL65" s="206" t="s">
        <v>273</v>
      </c>
      <c r="AM65" s="205" t="e">
        <f>AK65*6076.12</f>
        <v>#VALUE!</v>
      </c>
      <c r="AN65" s="206" t="s">
        <v>276</v>
      </c>
      <c r="AO65" s="205">
        <f>AE65*PI()/180</f>
        <v>1.2211021578653127</v>
      </c>
      <c r="AP65" s="206" t="s">
        <v>279</v>
      </c>
      <c r="AQ65" s="205" t="e">
        <f>AG65*PI()/180</f>
        <v>#VALUE!</v>
      </c>
      <c r="AR65" s="206" t="s">
        <v>281</v>
      </c>
      <c r="AS65" s="204" t="e">
        <f>IF(360+AS64/(2*PI())*360&gt;360,AS64/(PI())*360,360+AS64/(2*PI())*360)</f>
        <v>#VALUE!</v>
      </c>
      <c r="AT65" s="208"/>
      <c r="AU65" s="208"/>
    </row>
    <row r="66" spans="1:47" s="120" customFormat="1" ht="15.95" customHeight="1" thickBot="1" x14ac:dyDescent="0.3">
      <c r="A66" s="162">
        <v>12</v>
      </c>
      <c r="B66" s="293"/>
      <c r="C66" s="296"/>
      <c r="D66" s="164" t="s">
        <v>243</v>
      </c>
      <c r="E66" s="374" t="s">
        <v>258</v>
      </c>
      <c r="F66" s="375"/>
      <c r="G66" s="375"/>
      <c r="H66" s="375"/>
      <c r="I66" s="375"/>
      <c r="J66" s="376"/>
      <c r="K66" s="126" t="s">
        <v>16</v>
      </c>
      <c r="L66" s="221" t="s">
        <v>284</v>
      </c>
      <c r="M66" s="127" t="s">
        <v>250</v>
      </c>
      <c r="N66" s="128" t="s">
        <v>4</v>
      </c>
      <c r="O66" s="129" t="s">
        <v>18</v>
      </c>
      <c r="P66" s="234" t="s">
        <v>188</v>
      </c>
      <c r="Q66" s="367"/>
      <c r="R66" s="366"/>
      <c r="S66" s="366"/>
      <c r="T66" s="366"/>
      <c r="U66" s="359"/>
      <c r="V66" s="360"/>
      <c r="W66" s="360"/>
      <c r="X66" s="360"/>
      <c r="Y66" s="361"/>
      <c r="Z66" s="328"/>
      <c r="AA66" s="329"/>
      <c r="AB66" s="330"/>
      <c r="AC66" s="209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6" t="s">
        <v>282</v>
      </c>
      <c r="AS66" s="204" t="e">
        <f>61.582*ACOS(SIN(AE64)*SIN(AG64)+COS(AE64)*COS(AG64)*(AE65-AG65))*6076.12</f>
        <v>#VALUE!</v>
      </c>
      <c r="AT66" s="208"/>
      <c r="AU66" s="208"/>
    </row>
    <row r="67" spans="1:47" s="119" customFormat="1" ht="35.1" customHeight="1" thickTop="1" thickBot="1" x14ac:dyDescent="0.3">
      <c r="A67" s="271" t="str">
        <f>IF(Z64=1,"VERIFIED",IF(AA64=1,"RECHECKED",IF(V64=1,"RECHECK",IF(X64=1,"VERIFY",IF(Y64=1,"NEED PMY APP","SANITY CHECK ONLY")))))</f>
        <v>SANITY CHECK ONLY</v>
      </c>
      <c r="B67" s="294"/>
      <c r="C67" s="297"/>
      <c r="D67" s="165" t="s">
        <v>192</v>
      </c>
      <c r="E67" s="179" t="s">
        <v>0</v>
      </c>
      <c r="F67" s="183" t="s">
        <v>0</v>
      </c>
      <c r="G67" s="174" t="s">
        <v>0</v>
      </c>
      <c r="H67" s="173" t="s">
        <v>0</v>
      </c>
      <c r="I67" s="183" t="s">
        <v>0</v>
      </c>
      <c r="J67" s="174" t="s">
        <v>0</v>
      </c>
      <c r="K67" s="130" t="str">
        <f>$N$7</f>
        <v xml:space="preserve"> </v>
      </c>
      <c r="L67" s="269" t="str">
        <f>IF(E67=" ","OBS POSN not in use ",AU64*6076.12)</f>
        <v xml:space="preserve">OBS POSN not in use </v>
      </c>
      <c r="M67" s="214">
        <v>0</v>
      </c>
      <c r="N67" s="259" t="str">
        <f>IF(W64=1,"Need Photo","Has Photo")</f>
        <v>Has Photo</v>
      </c>
      <c r="O67" s="257" t="s">
        <v>257</v>
      </c>
      <c r="P67" s="236" t="str">
        <f>IF(E67=" ","Not being used",(IF(L67&gt;O64,"OFF STA","ON STA")))</f>
        <v>Not being used</v>
      </c>
      <c r="Q67" s="368"/>
      <c r="R67" s="369"/>
      <c r="S67" s="369"/>
      <c r="T67" s="369"/>
      <c r="U67" s="362"/>
      <c r="V67" s="363"/>
      <c r="W67" s="363"/>
      <c r="X67" s="363"/>
      <c r="Y67" s="364"/>
      <c r="Z67" s="331"/>
      <c r="AA67" s="332"/>
      <c r="AB67" s="333"/>
      <c r="AC67" s="118"/>
    </row>
    <row r="68" spans="1:47" s="117" customFormat="1" ht="9" customHeight="1" thickTop="1" thickBot="1" x14ac:dyDescent="0.3">
      <c r="A68" s="277" t="s">
        <v>0</v>
      </c>
      <c r="B68" s="132" t="s">
        <v>11</v>
      </c>
      <c r="C68" s="133"/>
      <c r="D68" s="134" t="s">
        <v>12</v>
      </c>
      <c r="E68" s="176" t="s">
        <v>246</v>
      </c>
      <c r="F68" s="176" t="s">
        <v>247</v>
      </c>
      <c r="G68" s="168" t="s">
        <v>248</v>
      </c>
      <c r="H68" s="134" t="s">
        <v>246</v>
      </c>
      <c r="I68" s="176" t="s">
        <v>247</v>
      </c>
      <c r="J68" s="168" t="s">
        <v>248</v>
      </c>
      <c r="K68" s="135" t="s">
        <v>13</v>
      </c>
      <c r="L68" s="136" t="s">
        <v>14</v>
      </c>
      <c r="M68" s="136" t="s">
        <v>17</v>
      </c>
      <c r="N68" s="237" t="s">
        <v>15</v>
      </c>
      <c r="O68" s="238" t="s">
        <v>19</v>
      </c>
      <c r="P68" s="239" t="s">
        <v>255</v>
      </c>
      <c r="Q68" s="141" t="s">
        <v>252</v>
      </c>
      <c r="R68" s="142"/>
      <c r="S68" s="143" t="s">
        <v>191</v>
      </c>
      <c r="T68" s="226"/>
      <c r="U68" s="289" t="s">
        <v>285</v>
      </c>
      <c r="V68" s="290"/>
      <c r="W68" s="290"/>
      <c r="X68" s="290"/>
      <c r="Y68" s="291"/>
      <c r="Z68" s="144" t="s">
        <v>238</v>
      </c>
      <c r="AA68" s="145" t="s">
        <v>239</v>
      </c>
      <c r="AB68" s="146" t="s">
        <v>240</v>
      </c>
      <c r="AC68" s="199"/>
      <c r="AD68" s="200"/>
      <c r="AE68" s="201" t="s">
        <v>265</v>
      </c>
      <c r="AF68" s="200"/>
      <c r="AG68" s="201" t="s">
        <v>266</v>
      </c>
      <c r="AH68" s="201"/>
      <c r="AI68" s="201" t="s">
        <v>267</v>
      </c>
      <c r="AJ68" s="200"/>
      <c r="AK68" s="202" t="s">
        <v>277</v>
      </c>
      <c r="AL68" s="200"/>
      <c r="AM68" s="201"/>
      <c r="AN68" s="200"/>
      <c r="AO68" s="202" t="s">
        <v>274</v>
      </c>
      <c r="AP68" s="200"/>
      <c r="AQ68" s="201"/>
      <c r="AR68" s="200"/>
      <c r="AS68" s="201"/>
      <c r="AT68" s="200"/>
      <c r="AU68" s="200"/>
    </row>
    <row r="69" spans="1:47" s="120" customFormat="1" ht="15.95" customHeight="1" thickBot="1" x14ac:dyDescent="0.3">
      <c r="A69" s="124">
        <v>13308.95</v>
      </c>
      <c r="B69" s="292" t="s">
        <v>314</v>
      </c>
      <c r="C69" s="295" t="s">
        <v>0</v>
      </c>
      <c r="D69" s="164" t="s">
        <v>237</v>
      </c>
      <c r="E69" s="177">
        <v>41</v>
      </c>
      <c r="F69" s="181">
        <v>39</v>
      </c>
      <c r="G69" s="125">
        <v>30.18</v>
      </c>
      <c r="H69" s="155">
        <v>69</v>
      </c>
      <c r="I69" s="181">
        <v>57</v>
      </c>
      <c r="J69" s="125">
        <v>18.3</v>
      </c>
      <c r="K69" s="298" t="s">
        <v>0</v>
      </c>
      <c r="L69" s="300" t="s">
        <v>0</v>
      </c>
      <c r="M69" s="302">
        <v>21.9</v>
      </c>
      <c r="N69" s="348">
        <f>IF(M69=" "," ",(M69+$L$7-M72))</f>
        <v>18.899999999999999</v>
      </c>
      <c r="O69" s="305">
        <v>50</v>
      </c>
      <c r="P69" s="337">
        <v>41863</v>
      </c>
      <c r="Q69" s="575">
        <v>43205</v>
      </c>
      <c r="R69" s="576">
        <v>43435</v>
      </c>
      <c r="S69" s="309" t="s">
        <v>296</v>
      </c>
      <c r="T69" s="310"/>
      <c r="U69" s="227">
        <v>1</v>
      </c>
      <c r="V69" s="147" t="s">
        <v>0</v>
      </c>
      <c r="W69" s="148" t="s">
        <v>0</v>
      </c>
      <c r="X69" s="149">
        <v>1</v>
      </c>
      <c r="Y69" s="150" t="s">
        <v>0</v>
      </c>
      <c r="Z69" s="151" t="s">
        <v>0</v>
      </c>
      <c r="AA69" s="147" t="s">
        <v>0</v>
      </c>
      <c r="AB69" s="152" t="s">
        <v>0</v>
      </c>
      <c r="AC69" s="203" t="s">
        <v>237</v>
      </c>
      <c r="AD69" s="206" t="s">
        <v>261</v>
      </c>
      <c r="AE69" s="205">
        <f>E69+F69/60+G69/60/60</f>
        <v>41.658383333333333</v>
      </c>
      <c r="AF69" s="206" t="s">
        <v>262</v>
      </c>
      <c r="AG69" s="205" t="e">
        <f>E72+F72/60+G72/60/60</f>
        <v>#VALUE!</v>
      </c>
      <c r="AH69" s="212" t="s">
        <v>268</v>
      </c>
      <c r="AI69" s="205" t="e">
        <f>AG69-AE69</f>
        <v>#VALUE!</v>
      </c>
      <c r="AJ69" s="206" t="s">
        <v>270</v>
      </c>
      <c r="AK69" s="205" t="e">
        <f>AI70*60*COS((AE69+AG69)/2*PI()/180)</f>
        <v>#VALUE!</v>
      </c>
      <c r="AL69" s="206" t="s">
        <v>272</v>
      </c>
      <c r="AM69" s="205" t="e">
        <f>AK69*6076.12</f>
        <v>#VALUE!</v>
      </c>
      <c r="AN69" s="206" t="s">
        <v>275</v>
      </c>
      <c r="AO69" s="205">
        <f>AE69*PI()/180</f>
        <v>0.72707595022459703</v>
      </c>
      <c r="AP69" s="206" t="s">
        <v>278</v>
      </c>
      <c r="AQ69" s="205" t="e">
        <f>AG69 *PI()/180</f>
        <v>#VALUE!</v>
      </c>
      <c r="AR69" s="206" t="s">
        <v>280</v>
      </c>
      <c r="AS69" s="205" t="e">
        <f>1*ATAN2(COS(AO69)*SIN(AQ69)-SIN(AO69)*COS(AQ69)*COS(AQ70-AO70),SIN(AQ70-AO70)*COS(AQ69))</f>
        <v>#VALUE!</v>
      </c>
      <c r="AT69" s="207" t="s">
        <v>283</v>
      </c>
      <c r="AU69" s="213" t="e">
        <f>SQRT(AK70*AK70+AK69*AK69)</f>
        <v>#VALUE!</v>
      </c>
    </row>
    <row r="70" spans="1:47" s="120" customFormat="1" ht="15.95" customHeight="1" thickTop="1" thickBot="1" x14ac:dyDescent="0.3">
      <c r="A70" s="166">
        <v>100116984533</v>
      </c>
      <c r="B70" s="293"/>
      <c r="C70" s="296"/>
      <c r="D70" s="164" t="s">
        <v>242</v>
      </c>
      <c r="E70" s="178">
        <f t="shared" ref="E70:J70" si="8">E69</f>
        <v>41</v>
      </c>
      <c r="F70" s="182">
        <f t="shared" si="8"/>
        <v>39</v>
      </c>
      <c r="G70" s="171">
        <f t="shared" si="8"/>
        <v>30.18</v>
      </c>
      <c r="H70" s="154">
        <f t="shared" si="8"/>
        <v>69</v>
      </c>
      <c r="I70" s="182">
        <f t="shared" si="8"/>
        <v>57</v>
      </c>
      <c r="J70" s="172">
        <f t="shared" si="8"/>
        <v>18.3</v>
      </c>
      <c r="K70" s="299"/>
      <c r="L70" s="301"/>
      <c r="M70" s="302"/>
      <c r="N70" s="349"/>
      <c r="O70" s="306"/>
      <c r="P70" s="338"/>
      <c r="Q70" s="365" t="s">
        <v>315</v>
      </c>
      <c r="R70" s="370"/>
      <c r="S70" s="370"/>
      <c r="T70" s="370"/>
      <c r="U70" s="573" t="s">
        <v>347</v>
      </c>
      <c r="V70" s="564"/>
      <c r="W70" s="564"/>
      <c r="X70" s="564"/>
      <c r="Y70" s="565"/>
      <c r="Z70" s="325" t="s">
        <v>298</v>
      </c>
      <c r="AA70" s="326"/>
      <c r="AB70" s="327"/>
      <c r="AC70" s="203" t="s">
        <v>192</v>
      </c>
      <c r="AD70" s="206" t="s">
        <v>263</v>
      </c>
      <c r="AE70" s="205">
        <f>H69+I69/60+J69/60/60</f>
        <v>69.955083333333334</v>
      </c>
      <c r="AF70" s="206" t="s">
        <v>264</v>
      </c>
      <c r="AG70" s="205" t="e">
        <f>H72+I72/60+J72/60/60</f>
        <v>#VALUE!</v>
      </c>
      <c r="AH70" s="212" t="s">
        <v>269</v>
      </c>
      <c r="AI70" s="205" t="e">
        <f>AE70-AG70</f>
        <v>#VALUE!</v>
      </c>
      <c r="AJ70" s="206" t="s">
        <v>271</v>
      </c>
      <c r="AK70" s="205" t="e">
        <f>AI69*60</f>
        <v>#VALUE!</v>
      </c>
      <c r="AL70" s="206" t="s">
        <v>273</v>
      </c>
      <c r="AM70" s="205" t="e">
        <f>AK70*6076.12</f>
        <v>#VALUE!</v>
      </c>
      <c r="AN70" s="206" t="s">
        <v>276</v>
      </c>
      <c r="AO70" s="205">
        <f>AE70*PI()/180</f>
        <v>1.2209465326736766</v>
      </c>
      <c r="AP70" s="206" t="s">
        <v>279</v>
      </c>
      <c r="AQ70" s="205" t="e">
        <f>AG70*PI()/180</f>
        <v>#VALUE!</v>
      </c>
      <c r="AR70" s="206" t="s">
        <v>281</v>
      </c>
      <c r="AS70" s="204" t="e">
        <f>IF(360+AS69/(2*PI())*360&gt;360,AS69/(PI())*360,360+AS69/(2*PI())*360)</f>
        <v>#VALUE!</v>
      </c>
      <c r="AT70" s="208"/>
      <c r="AU70" s="208"/>
    </row>
    <row r="71" spans="1:47" s="120" customFormat="1" ht="15.95" customHeight="1" thickBot="1" x14ac:dyDescent="0.3">
      <c r="A71" s="162">
        <v>13</v>
      </c>
      <c r="B71" s="293"/>
      <c r="C71" s="296"/>
      <c r="D71" s="164" t="s">
        <v>243</v>
      </c>
      <c r="E71" s="374" t="s">
        <v>258</v>
      </c>
      <c r="F71" s="375"/>
      <c r="G71" s="375"/>
      <c r="H71" s="375"/>
      <c r="I71" s="375"/>
      <c r="J71" s="376"/>
      <c r="K71" s="126" t="s">
        <v>16</v>
      </c>
      <c r="L71" s="221" t="s">
        <v>284</v>
      </c>
      <c r="M71" s="127" t="s">
        <v>250</v>
      </c>
      <c r="N71" s="128" t="s">
        <v>4</v>
      </c>
      <c r="O71" s="129" t="s">
        <v>18</v>
      </c>
      <c r="P71" s="234" t="s">
        <v>188</v>
      </c>
      <c r="Q71" s="371"/>
      <c r="R71" s="370"/>
      <c r="S71" s="370"/>
      <c r="T71" s="370"/>
      <c r="U71" s="566"/>
      <c r="V71" s="567"/>
      <c r="W71" s="567"/>
      <c r="X71" s="567"/>
      <c r="Y71" s="568"/>
      <c r="Z71" s="328"/>
      <c r="AA71" s="329"/>
      <c r="AB71" s="330"/>
      <c r="AC71" s="209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6" t="s">
        <v>282</v>
      </c>
      <c r="AS71" s="204" t="e">
        <f>61.582*ACOS(SIN(AE69)*SIN(AG69)+COS(AE69)*COS(AG69)*(AE70-AG70))*6076.12</f>
        <v>#VALUE!</v>
      </c>
      <c r="AT71" s="208"/>
      <c r="AU71" s="208"/>
    </row>
    <row r="72" spans="1:47" s="119" customFormat="1" ht="35.1" customHeight="1" thickTop="1" thickBot="1" x14ac:dyDescent="0.3">
      <c r="A72" s="572" t="str">
        <f>IF(Z69=1,"VERIFIED",IF(AA69=1,"RECHECKED",IF(V69=1,"RECHECK",IF(X69=1,"VERIFY",IF(Y69=1,"NEED PMY APP","SANITY CHECK ONLY")))))</f>
        <v>VERIFY</v>
      </c>
      <c r="B72" s="294"/>
      <c r="C72" s="297"/>
      <c r="D72" s="165" t="s">
        <v>192</v>
      </c>
      <c r="E72" s="179" t="s">
        <v>0</v>
      </c>
      <c r="F72" s="183" t="s">
        <v>0</v>
      </c>
      <c r="G72" s="174" t="s">
        <v>0</v>
      </c>
      <c r="H72" s="173" t="s">
        <v>0</v>
      </c>
      <c r="I72" s="183" t="s">
        <v>0</v>
      </c>
      <c r="J72" s="174" t="s">
        <v>0</v>
      </c>
      <c r="K72" s="130" t="str">
        <f>$N$7</f>
        <v xml:space="preserve"> </v>
      </c>
      <c r="L72" s="269" t="str">
        <f>IF(E72=" ","OBS POSN not in use ",AU69*6076.12)</f>
        <v xml:space="preserve">OBS POSN not in use </v>
      </c>
      <c r="M72" s="214">
        <v>3</v>
      </c>
      <c r="N72" s="263" t="str">
        <f>IF(W69=1,"Need Photo","Has Photo")</f>
        <v>Has Photo</v>
      </c>
      <c r="O72" s="257" t="s">
        <v>257</v>
      </c>
      <c r="P72" s="236" t="str">
        <f>IF(E72=" ","Not being used",(IF(L72&gt;O69,"OFF STA","ON STA")))</f>
        <v>Not being used</v>
      </c>
      <c r="Q72" s="372"/>
      <c r="R72" s="373"/>
      <c r="S72" s="373"/>
      <c r="T72" s="373"/>
      <c r="U72" s="569"/>
      <c r="V72" s="570"/>
      <c r="W72" s="570"/>
      <c r="X72" s="570"/>
      <c r="Y72" s="571"/>
      <c r="Z72" s="331"/>
      <c r="AA72" s="332"/>
      <c r="AB72" s="333"/>
      <c r="AC72" s="118"/>
    </row>
    <row r="73" spans="1:47" s="117" customFormat="1" ht="9" customHeight="1" thickTop="1" thickBot="1" x14ac:dyDescent="0.3">
      <c r="A73" s="277" t="s">
        <v>0</v>
      </c>
      <c r="B73" s="132" t="s">
        <v>11</v>
      </c>
      <c r="C73" s="133"/>
      <c r="D73" s="134" t="s">
        <v>12</v>
      </c>
      <c r="E73" s="176" t="s">
        <v>246</v>
      </c>
      <c r="F73" s="176" t="s">
        <v>247</v>
      </c>
      <c r="G73" s="168" t="s">
        <v>248</v>
      </c>
      <c r="H73" s="134" t="s">
        <v>246</v>
      </c>
      <c r="I73" s="176" t="s">
        <v>247</v>
      </c>
      <c r="J73" s="168" t="s">
        <v>248</v>
      </c>
      <c r="K73" s="135" t="s">
        <v>13</v>
      </c>
      <c r="L73" s="136" t="s">
        <v>14</v>
      </c>
      <c r="M73" s="136" t="s">
        <v>17</v>
      </c>
      <c r="N73" s="137" t="s">
        <v>15</v>
      </c>
      <c r="O73" s="138" t="s">
        <v>19</v>
      </c>
      <c r="P73" s="233" t="s">
        <v>255</v>
      </c>
      <c r="Q73" s="141" t="s">
        <v>252</v>
      </c>
      <c r="R73" s="142"/>
      <c r="S73" s="143" t="s">
        <v>191</v>
      </c>
      <c r="T73" s="226"/>
      <c r="U73" s="289" t="s">
        <v>285</v>
      </c>
      <c r="V73" s="290"/>
      <c r="W73" s="290"/>
      <c r="X73" s="290"/>
      <c r="Y73" s="291"/>
      <c r="Z73" s="144" t="s">
        <v>238</v>
      </c>
      <c r="AA73" s="145" t="s">
        <v>239</v>
      </c>
      <c r="AB73" s="146" t="s">
        <v>240</v>
      </c>
      <c r="AC73" s="199"/>
      <c r="AD73" s="200"/>
      <c r="AE73" s="201" t="s">
        <v>265</v>
      </c>
      <c r="AF73" s="200"/>
      <c r="AG73" s="201" t="s">
        <v>266</v>
      </c>
      <c r="AH73" s="201"/>
      <c r="AI73" s="201" t="s">
        <v>267</v>
      </c>
      <c r="AJ73" s="200"/>
      <c r="AK73" s="202" t="s">
        <v>277</v>
      </c>
      <c r="AL73" s="200"/>
      <c r="AM73" s="201"/>
      <c r="AN73" s="200"/>
      <c r="AO73" s="202" t="s">
        <v>274</v>
      </c>
      <c r="AP73" s="200"/>
      <c r="AQ73" s="201"/>
      <c r="AR73" s="200"/>
      <c r="AS73" s="201"/>
      <c r="AT73" s="200"/>
      <c r="AU73" s="200"/>
    </row>
    <row r="74" spans="1:47" s="120" customFormat="1" ht="15.95" customHeight="1" thickBot="1" x14ac:dyDescent="0.3">
      <c r="A74" s="124">
        <v>13308.51</v>
      </c>
      <c r="B74" s="292" t="s">
        <v>316</v>
      </c>
      <c r="C74" s="295" t="s">
        <v>0</v>
      </c>
      <c r="D74" s="164" t="s">
        <v>237</v>
      </c>
      <c r="E74" s="177">
        <v>41</v>
      </c>
      <c r="F74" s="181">
        <v>39</v>
      </c>
      <c r="G74" s="125">
        <v>42.66</v>
      </c>
      <c r="H74" s="155">
        <v>67</v>
      </c>
      <c r="I74" s="181">
        <v>57</v>
      </c>
      <c r="J74" s="125">
        <v>13.14</v>
      </c>
      <c r="K74" s="298" t="s">
        <v>0</v>
      </c>
      <c r="L74" s="300" t="s">
        <v>0</v>
      </c>
      <c r="M74" s="302">
        <v>10.7</v>
      </c>
      <c r="N74" s="348">
        <f>IF(M74=" "," ",(M74+$L$7-M77))</f>
        <v>10.7</v>
      </c>
      <c r="O74" s="305">
        <v>50</v>
      </c>
      <c r="P74" s="337">
        <v>42599</v>
      </c>
      <c r="Q74" s="575">
        <v>43205</v>
      </c>
      <c r="R74" s="576">
        <v>43435</v>
      </c>
      <c r="S74" s="309" t="s">
        <v>296</v>
      </c>
      <c r="T74" s="310"/>
      <c r="U74" s="227">
        <v>1</v>
      </c>
      <c r="V74" s="147">
        <v>1</v>
      </c>
      <c r="W74" s="148">
        <v>1</v>
      </c>
      <c r="X74" s="149" t="s">
        <v>0</v>
      </c>
      <c r="Y74" s="150" t="s">
        <v>0</v>
      </c>
      <c r="Z74" s="151" t="s">
        <v>0</v>
      </c>
      <c r="AA74" s="147" t="s">
        <v>0</v>
      </c>
      <c r="AB74" s="152" t="s">
        <v>0</v>
      </c>
      <c r="AC74" s="203" t="s">
        <v>237</v>
      </c>
      <c r="AD74" s="206" t="s">
        <v>261</v>
      </c>
      <c r="AE74" s="205">
        <f>E74+F74/60+G74/60/60</f>
        <v>41.661850000000001</v>
      </c>
      <c r="AF74" s="206" t="s">
        <v>262</v>
      </c>
      <c r="AG74" s="205" t="e">
        <f>E77+F77/60+G77/60/60</f>
        <v>#VALUE!</v>
      </c>
      <c r="AH74" s="212" t="s">
        <v>268</v>
      </c>
      <c r="AI74" s="205" t="e">
        <f>AG74-AE74</f>
        <v>#VALUE!</v>
      </c>
      <c r="AJ74" s="206" t="s">
        <v>270</v>
      </c>
      <c r="AK74" s="205" t="e">
        <f>AI75*60*COS((AE74+AG74)/2*PI()/180)</f>
        <v>#VALUE!</v>
      </c>
      <c r="AL74" s="206" t="s">
        <v>272</v>
      </c>
      <c r="AM74" s="205" t="e">
        <f>AK74*6076.12</f>
        <v>#VALUE!</v>
      </c>
      <c r="AN74" s="206" t="s">
        <v>275</v>
      </c>
      <c r="AO74" s="205">
        <f>AE74*PI()/180</f>
        <v>0.72713645497199952</v>
      </c>
      <c r="AP74" s="206" t="s">
        <v>278</v>
      </c>
      <c r="AQ74" s="205" t="e">
        <f>AG74 *PI()/180</f>
        <v>#VALUE!</v>
      </c>
      <c r="AR74" s="206" t="s">
        <v>280</v>
      </c>
      <c r="AS74" s="205" t="e">
        <f>1*ATAN2(COS(AO74)*SIN(AQ74)-SIN(AO74)*COS(AQ74)*COS(AQ75-AO75),SIN(AQ75-AO75)*COS(AQ74))</f>
        <v>#VALUE!</v>
      </c>
      <c r="AT74" s="207" t="s">
        <v>283</v>
      </c>
      <c r="AU74" s="213" t="e">
        <f>SQRT(AK75*AK75+AK74*AK74)</f>
        <v>#VALUE!</v>
      </c>
    </row>
    <row r="75" spans="1:47" s="120" customFormat="1" ht="15.95" customHeight="1" thickTop="1" thickBot="1" x14ac:dyDescent="0.3">
      <c r="A75" s="166">
        <v>100113919884</v>
      </c>
      <c r="B75" s="293"/>
      <c r="C75" s="296"/>
      <c r="D75" s="164" t="s">
        <v>242</v>
      </c>
      <c r="E75" s="178">
        <f t="shared" ref="E75:J75" si="9">E74</f>
        <v>41</v>
      </c>
      <c r="F75" s="182">
        <f t="shared" si="9"/>
        <v>39</v>
      </c>
      <c r="G75" s="171">
        <f t="shared" si="9"/>
        <v>42.66</v>
      </c>
      <c r="H75" s="154">
        <f t="shared" si="9"/>
        <v>67</v>
      </c>
      <c r="I75" s="182">
        <f t="shared" si="9"/>
        <v>57</v>
      </c>
      <c r="J75" s="172">
        <f t="shared" si="9"/>
        <v>13.14</v>
      </c>
      <c r="K75" s="299"/>
      <c r="L75" s="301"/>
      <c r="M75" s="302"/>
      <c r="N75" s="349"/>
      <c r="O75" s="306"/>
      <c r="P75" s="338"/>
      <c r="Q75" s="558" t="s">
        <v>348</v>
      </c>
      <c r="R75" s="559"/>
      <c r="S75" s="559"/>
      <c r="T75" s="559"/>
      <c r="U75" s="563" t="s">
        <v>355</v>
      </c>
      <c r="V75" s="564"/>
      <c r="W75" s="564"/>
      <c r="X75" s="564"/>
      <c r="Y75" s="565"/>
      <c r="Z75" s="325" t="s">
        <v>298</v>
      </c>
      <c r="AA75" s="326"/>
      <c r="AB75" s="327"/>
      <c r="AC75" s="203" t="s">
        <v>192</v>
      </c>
      <c r="AD75" s="206" t="s">
        <v>263</v>
      </c>
      <c r="AE75" s="205">
        <f>H74+I74/60+J74/60/60</f>
        <v>67.953649999999996</v>
      </c>
      <c r="AF75" s="206" t="s">
        <v>264</v>
      </c>
      <c r="AG75" s="205" t="e">
        <f>H77+I77/60+J77/60/60</f>
        <v>#VALUE!</v>
      </c>
      <c r="AH75" s="212" t="s">
        <v>269</v>
      </c>
      <c r="AI75" s="205" t="e">
        <f>AE75-AG75</f>
        <v>#VALUE!</v>
      </c>
      <c r="AJ75" s="206" t="s">
        <v>271</v>
      </c>
      <c r="AK75" s="205" t="e">
        <f>AI74*60</f>
        <v>#VALUE!</v>
      </c>
      <c r="AL75" s="206" t="s">
        <v>273</v>
      </c>
      <c r="AM75" s="205" t="e">
        <f>AK75*6076.12</f>
        <v>#VALUE!</v>
      </c>
      <c r="AN75" s="206" t="s">
        <v>276</v>
      </c>
      <c r="AO75" s="205">
        <f>AE75*PI()/180</f>
        <v>1.1860149312478445</v>
      </c>
      <c r="AP75" s="206" t="s">
        <v>279</v>
      </c>
      <c r="AQ75" s="205" t="e">
        <f>AG75*PI()/180</f>
        <v>#VALUE!</v>
      </c>
      <c r="AR75" s="206" t="s">
        <v>281</v>
      </c>
      <c r="AS75" s="204" t="e">
        <f>IF(360+AS74/(2*PI())*360&gt;360,AS74/(PI())*360,360+AS74/(2*PI())*360)</f>
        <v>#VALUE!</v>
      </c>
      <c r="AT75" s="208"/>
      <c r="AU75" s="208"/>
    </row>
    <row r="76" spans="1:47" s="120" customFormat="1" ht="15.95" customHeight="1" thickBot="1" x14ac:dyDescent="0.3">
      <c r="A76" s="162">
        <v>14</v>
      </c>
      <c r="B76" s="293"/>
      <c r="C76" s="296"/>
      <c r="D76" s="164" t="s">
        <v>243</v>
      </c>
      <c r="E76" s="374" t="s">
        <v>258</v>
      </c>
      <c r="F76" s="375"/>
      <c r="G76" s="375"/>
      <c r="H76" s="375"/>
      <c r="I76" s="375"/>
      <c r="J76" s="376"/>
      <c r="K76" s="126" t="s">
        <v>16</v>
      </c>
      <c r="L76" s="221" t="s">
        <v>284</v>
      </c>
      <c r="M76" s="127" t="s">
        <v>250</v>
      </c>
      <c r="N76" s="128" t="s">
        <v>4</v>
      </c>
      <c r="O76" s="129" t="s">
        <v>18</v>
      </c>
      <c r="P76" s="234" t="s">
        <v>188</v>
      </c>
      <c r="Q76" s="560"/>
      <c r="R76" s="559"/>
      <c r="S76" s="559"/>
      <c r="T76" s="559"/>
      <c r="U76" s="566"/>
      <c r="V76" s="567"/>
      <c r="W76" s="567"/>
      <c r="X76" s="567"/>
      <c r="Y76" s="568"/>
      <c r="Z76" s="328"/>
      <c r="AA76" s="329"/>
      <c r="AB76" s="330"/>
      <c r="AC76" s="209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208"/>
      <c r="AR76" s="206" t="s">
        <v>282</v>
      </c>
      <c r="AS76" s="204" t="e">
        <f>61.582*ACOS(SIN(AE74)*SIN(AG74)+COS(AE74)*COS(AG74)*(AE75-AG75))*6076.12</f>
        <v>#VALUE!</v>
      </c>
      <c r="AT76" s="208"/>
      <c r="AU76" s="208"/>
    </row>
    <row r="77" spans="1:47" s="119" customFormat="1" ht="35.1" customHeight="1" thickTop="1" thickBot="1" x14ac:dyDescent="0.3">
      <c r="A77" s="572" t="str">
        <f>IF(Z74=1,"VERIFIED",IF(AA74=1,"RECHECKED",IF(V74=1,"RECHECK",IF(X74=1,"VERIFY",IF(Y74=1,"NEED PMY APP","SANITY CHECK ONLY")))))</f>
        <v>RECHECK</v>
      </c>
      <c r="B77" s="294"/>
      <c r="C77" s="297"/>
      <c r="D77" s="165" t="s">
        <v>192</v>
      </c>
      <c r="E77" s="179" t="s">
        <v>0</v>
      </c>
      <c r="F77" s="183" t="s">
        <v>0</v>
      </c>
      <c r="G77" s="174" t="s">
        <v>0</v>
      </c>
      <c r="H77" s="173" t="s">
        <v>0</v>
      </c>
      <c r="I77" s="183" t="s">
        <v>0</v>
      </c>
      <c r="J77" s="174" t="s">
        <v>0</v>
      </c>
      <c r="K77" s="130" t="str">
        <f>$N$7</f>
        <v xml:space="preserve"> </v>
      </c>
      <c r="L77" s="269" t="str">
        <f>IF(E77=" ","OBS POSN not in use ",AU74*6076.12)</f>
        <v xml:space="preserve">OBS POSN not in use </v>
      </c>
      <c r="M77" s="214">
        <v>0</v>
      </c>
      <c r="N77" s="270" t="str">
        <f>IF(W74=1,"Need a Photo","Ha as Photo")</f>
        <v>Need a Photo</v>
      </c>
      <c r="O77" s="257" t="s">
        <v>257</v>
      </c>
      <c r="P77" s="236" t="str">
        <f>IF(E77=" ","Not being used",(IF(L77&gt;O74,"OFF STA","ON STA")))</f>
        <v>Not being used</v>
      </c>
      <c r="Q77" s="561"/>
      <c r="R77" s="562"/>
      <c r="S77" s="562"/>
      <c r="T77" s="562"/>
      <c r="U77" s="569"/>
      <c r="V77" s="570"/>
      <c r="W77" s="570"/>
      <c r="X77" s="570"/>
      <c r="Y77" s="571"/>
      <c r="Z77" s="331"/>
      <c r="AA77" s="332"/>
      <c r="AB77" s="333"/>
      <c r="AC77" s="118"/>
    </row>
    <row r="78" spans="1:47" s="117" customFormat="1" ht="9" customHeight="1" thickTop="1" thickBot="1" x14ac:dyDescent="0.3">
      <c r="A78" s="277" t="s">
        <v>0</v>
      </c>
      <c r="B78" s="132" t="s">
        <v>11</v>
      </c>
      <c r="C78" s="133"/>
      <c r="D78" s="134" t="s">
        <v>12</v>
      </c>
      <c r="E78" s="176" t="s">
        <v>246</v>
      </c>
      <c r="F78" s="176" t="s">
        <v>247</v>
      </c>
      <c r="G78" s="168" t="s">
        <v>248</v>
      </c>
      <c r="H78" s="134" t="s">
        <v>246</v>
      </c>
      <c r="I78" s="176" t="s">
        <v>247</v>
      </c>
      <c r="J78" s="168" t="s">
        <v>248</v>
      </c>
      <c r="K78" s="135" t="s">
        <v>13</v>
      </c>
      <c r="L78" s="136" t="s">
        <v>14</v>
      </c>
      <c r="M78" s="136" t="s">
        <v>17</v>
      </c>
      <c r="N78" s="237" t="s">
        <v>15</v>
      </c>
      <c r="O78" s="238" t="s">
        <v>19</v>
      </c>
      <c r="P78" s="239" t="s">
        <v>255</v>
      </c>
      <c r="Q78" s="141" t="s">
        <v>252</v>
      </c>
      <c r="R78" s="142"/>
      <c r="S78" s="143" t="s">
        <v>191</v>
      </c>
      <c r="T78" s="226"/>
      <c r="U78" s="289" t="s">
        <v>285</v>
      </c>
      <c r="V78" s="290"/>
      <c r="W78" s="290"/>
      <c r="X78" s="290"/>
      <c r="Y78" s="291"/>
      <c r="Z78" s="144" t="s">
        <v>238</v>
      </c>
      <c r="AA78" s="145" t="s">
        <v>239</v>
      </c>
      <c r="AB78" s="146" t="s">
        <v>240</v>
      </c>
      <c r="AC78" s="199"/>
      <c r="AD78" s="200"/>
      <c r="AE78" s="201" t="s">
        <v>265</v>
      </c>
      <c r="AF78" s="200"/>
      <c r="AG78" s="201" t="s">
        <v>266</v>
      </c>
      <c r="AH78" s="201"/>
      <c r="AI78" s="201" t="s">
        <v>267</v>
      </c>
      <c r="AJ78" s="200"/>
      <c r="AK78" s="202" t="s">
        <v>277</v>
      </c>
      <c r="AL78" s="200"/>
      <c r="AM78" s="201"/>
      <c r="AN78" s="200"/>
      <c r="AO78" s="202" t="s">
        <v>274</v>
      </c>
      <c r="AP78" s="200"/>
      <c r="AQ78" s="201"/>
      <c r="AR78" s="200"/>
      <c r="AS78" s="201"/>
      <c r="AT78" s="200"/>
      <c r="AU78" s="200"/>
    </row>
    <row r="79" spans="1:47" s="120" customFormat="1" ht="15.95" customHeight="1" thickBot="1" x14ac:dyDescent="0.3">
      <c r="A79" s="124">
        <v>13945.2</v>
      </c>
      <c r="B79" s="292" t="s">
        <v>317</v>
      </c>
      <c r="C79" s="295" t="s">
        <v>0</v>
      </c>
      <c r="D79" s="164" t="s">
        <v>237</v>
      </c>
      <c r="E79" s="177">
        <v>41</v>
      </c>
      <c r="F79" s="181">
        <v>39</v>
      </c>
      <c r="G79" s="125">
        <v>43.1</v>
      </c>
      <c r="H79" s="155">
        <v>69</v>
      </c>
      <c r="I79" s="181">
        <v>57</v>
      </c>
      <c r="J79" s="125">
        <v>13.1</v>
      </c>
      <c r="K79" s="298" t="s">
        <v>0</v>
      </c>
      <c r="L79" s="300" t="s">
        <v>0</v>
      </c>
      <c r="M79" s="302">
        <v>9</v>
      </c>
      <c r="N79" s="348">
        <f>IF(M79=" "," ",(M79+$L$7-M82))</f>
        <v>9</v>
      </c>
      <c r="O79" s="305">
        <v>50</v>
      </c>
      <c r="P79" s="337">
        <v>42599</v>
      </c>
      <c r="Q79" s="575">
        <v>43205</v>
      </c>
      <c r="R79" s="577">
        <v>43435</v>
      </c>
      <c r="S79" s="309" t="s">
        <v>256</v>
      </c>
      <c r="T79" s="310"/>
      <c r="U79" s="227">
        <v>1</v>
      </c>
      <c r="V79" s="147" t="s">
        <v>0</v>
      </c>
      <c r="W79" s="148" t="s">
        <v>0</v>
      </c>
      <c r="X79" s="149" t="s">
        <v>0</v>
      </c>
      <c r="Y79" s="150" t="s">
        <v>0</v>
      </c>
      <c r="Z79" s="151" t="s">
        <v>0</v>
      </c>
      <c r="AA79" s="147" t="s">
        <v>0</v>
      </c>
      <c r="AB79" s="152" t="s">
        <v>0</v>
      </c>
      <c r="AC79" s="203" t="s">
        <v>237</v>
      </c>
      <c r="AD79" s="206" t="s">
        <v>261</v>
      </c>
      <c r="AE79" s="205">
        <f>E79+F79/60+G79/60/60</f>
        <v>41.661972222222218</v>
      </c>
      <c r="AF79" s="206" t="s">
        <v>262</v>
      </c>
      <c r="AG79" s="205" t="e">
        <f>E82+F82/60+G82/60/60</f>
        <v>#VALUE!</v>
      </c>
      <c r="AH79" s="212" t="s">
        <v>268</v>
      </c>
      <c r="AI79" s="205" t="e">
        <f>AG79-AE79</f>
        <v>#VALUE!</v>
      </c>
      <c r="AJ79" s="206" t="s">
        <v>270</v>
      </c>
      <c r="AK79" s="205" t="e">
        <f>AI80*60*COS((AE79+AG79)/2*PI()/180)</f>
        <v>#VALUE!</v>
      </c>
      <c r="AL79" s="206" t="s">
        <v>272</v>
      </c>
      <c r="AM79" s="205" t="e">
        <f>AK79*6076.12</f>
        <v>#VALUE!</v>
      </c>
      <c r="AN79" s="206" t="s">
        <v>275</v>
      </c>
      <c r="AO79" s="205">
        <f>AE79*PI()/180</f>
        <v>0.72713858815219634</v>
      </c>
      <c r="AP79" s="206" t="s">
        <v>278</v>
      </c>
      <c r="AQ79" s="205" t="e">
        <f>AG79 *PI()/180</f>
        <v>#VALUE!</v>
      </c>
      <c r="AR79" s="206" t="s">
        <v>280</v>
      </c>
      <c r="AS79" s="205" t="e">
        <f>1*ATAN2(COS(AO79)*SIN(AQ79)-SIN(AO79)*COS(AQ79)*COS(AQ80-AO80),SIN(AQ80-AO80)*COS(AQ79))</f>
        <v>#VALUE!</v>
      </c>
      <c r="AT79" s="207" t="s">
        <v>283</v>
      </c>
      <c r="AU79" s="213" t="e">
        <f>SQRT(AK80*AK80+AK79*AK79)</f>
        <v>#VALUE!</v>
      </c>
    </row>
    <row r="80" spans="1:47" s="120" customFormat="1" ht="15.95" customHeight="1" thickTop="1" thickBot="1" x14ac:dyDescent="0.3">
      <c r="A80" s="166">
        <v>100117158345</v>
      </c>
      <c r="B80" s="293"/>
      <c r="C80" s="296"/>
      <c r="D80" s="164" t="s">
        <v>242</v>
      </c>
      <c r="E80" s="178">
        <f t="shared" ref="E80:J80" si="10">E79</f>
        <v>41</v>
      </c>
      <c r="F80" s="182">
        <f t="shared" si="10"/>
        <v>39</v>
      </c>
      <c r="G80" s="171">
        <f t="shared" si="10"/>
        <v>43.1</v>
      </c>
      <c r="H80" s="154">
        <f t="shared" si="10"/>
        <v>69</v>
      </c>
      <c r="I80" s="182">
        <f t="shared" si="10"/>
        <v>57</v>
      </c>
      <c r="J80" s="172">
        <f t="shared" si="10"/>
        <v>13.1</v>
      </c>
      <c r="K80" s="299"/>
      <c r="L80" s="301"/>
      <c r="M80" s="302"/>
      <c r="N80" s="349"/>
      <c r="O80" s="306"/>
      <c r="P80" s="338"/>
      <c r="Q80" s="365" t="s">
        <v>319</v>
      </c>
      <c r="R80" s="366"/>
      <c r="S80" s="366"/>
      <c r="T80" s="366"/>
      <c r="U80" s="356" t="s">
        <v>346</v>
      </c>
      <c r="V80" s="357"/>
      <c r="W80" s="357"/>
      <c r="X80" s="357"/>
      <c r="Y80" s="358"/>
      <c r="Z80" s="325" t="s">
        <v>298</v>
      </c>
      <c r="AA80" s="326"/>
      <c r="AB80" s="327"/>
      <c r="AC80" s="203" t="s">
        <v>192</v>
      </c>
      <c r="AD80" s="206" t="s">
        <v>263</v>
      </c>
      <c r="AE80" s="205">
        <f>H79+I79/60+J79/60/60</f>
        <v>69.953638888888889</v>
      </c>
      <c r="AF80" s="206" t="s">
        <v>264</v>
      </c>
      <c r="AG80" s="205" t="e">
        <f>H82+I82/60+J82/60/60</f>
        <v>#VALUE!</v>
      </c>
      <c r="AH80" s="212" t="s">
        <v>269</v>
      </c>
      <c r="AI80" s="205" t="e">
        <f>AE80-AG80</f>
        <v>#VALUE!</v>
      </c>
      <c r="AJ80" s="206" t="s">
        <v>271</v>
      </c>
      <c r="AK80" s="205" t="e">
        <f>AI79*60</f>
        <v>#VALUE!</v>
      </c>
      <c r="AL80" s="206" t="s">
        <v>273</v>
      </c>
      <c r="AM80" s="205" t="e">
        <f>AK80*6076.12</f>
        <v>#VALUE!</v>
      </c>
      <c r="AN80" s="206" t="s">
        <v>276</v>
      </c>
      <c r="AO80" s="205">
        <f>AE80*PI()/180</f>
        <v>1.2209213223622588</v>
      </c>
      <c r="AP80" s="206" t="s">
        <v>279</v>
      </c>
      <c r="AQ80" s="205" t="e">
        <f>AG80*PI()/180</f>
        <v>#VALUE!</v>
      </c>
      <c r="AR80" s="206" t="s">
        <v>281</v>
      </c>
      <c r="AS80" s="204" t="e">
        <f>IF(360+AS79/(2*PI())*360&gt;360,AS79/(PI())*360,360+AS79/(2*PI())*360)</f>
        <v>#VALUE!</v>
      </c>
      <c r="AT80" s="208"/>
      <c r="AU80" s="208"/>
    </row>
    <row r="81" spans="1:47" s="120" customFormat="1" ht="15.95" customHeight="1" thickBot="1" x14ac:dyDescent="0.3">
      <c r="A81" s="162">
        <v>15</v>
      </c>
      <c r="B81" s="293"/>
      <c r="C81" s="296"/>
      <c r="D81" s="164" t="s">
        <v>243</v>
      </c>
      <c r="E81" s="374" t="s">
        <v>258</v>
      </c>
      <c r="F81" s="375"/>
      <c r="G81" s="375"/>
      <c r="H81" s="375"/>
      <c r="I81" s="375"/>
      <c r="J81" s="376"/>
      <c r="K81" s="126" t="s">
        <v>16</v>
      </c>
      <c r="L81" s="221" t="s">
        <v>284</v>
      </c>
      <c r="M81" s="127" t="s">
        <v>250</v>
      </c>
      <c r="N81" s="128" t="s">
        <v>4</v>
      </c>
      <c r="O81" s="129" t="s">
        <v>18</v>
      </c>
      <c r="P81" s="234" t="s">
        <v>188</v>
      </c>
      <c r="Q81" s="367"/>
      <c r="R81" s="366"/>
      <c r="S81" s="366"/>
      <c r="T81" s="366"/>
      <c r="U81" s="359"/>
      <c r="V81" s="360"/>
      <c r="W81" s="360"/>
      <c r="X81" s="360"/>
      <c r="Y81" s="361"/>
      <c r="Z81" s="328"/>
      <c r="AA81" s="329"/>
      <c r="AB81" s="330"/>
      <c r="AC81" s="209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6" t="s">
        <v>282</v>
      </c>
      <c r="AS81" s="204" t="e">
        <f>61.582*ACOS(SIN(AE79)*SIN(AG79)+COS(AE79)*COS(AG79)*(AE80-AG80))*6076.12</f>
        <v>#VALUE!</v>
      </c>
      <c r="AT81" s="208"/>
      <c r="AU81" s="208"/>
    </row>
    <row r="82" spans="1:47" s="119" customFormat="1" ht="35.1" customHeight="1" thickTop="1" thickBot="1" x14ac:dyDescent="0.3">
      <c r="A82" s="268" t="str">
        <f>IF(Z79=1,"VERIFIED",IF(AA79=1,"RECHECKED",IF(V79=1,"RECHECK",IF(X79=1,"VERIFY",IF(Y79=1,"NEED PMY APP","SANITY CHECK ONLY")))))</f>
        <v>SANITY CHECK ONLY</v>
      </c>
      <c r="B82" s="294"/>
      <c r="C82" s="297"/>
      <c r="D82" s="165" t="s">
        <v>192</v>
      </c>
      <c r="E82" s="179" t="s">
        <v>0</v>
      </c>
      <c r="F82" s="183" t="s">
        <v>0</v>
      </c>
      <c r="G82" s="174" t="s">
        <v>0</v>
      </c>
      <c r="H82" s="173" t="s">
        <v>0</v>
      </c>
      <c r="I82" s="183" t="s">
        <v>0</v>
      </c>
      <c r="J82" s="174" t="s">
        <v>0</v>
      </c>
      <c r="K82" s="130" t="str">
        <f>$N$7</f>
        <v xml:space="preserve"> </v>
      </c>
      <c r="L82" s="269" t="str">
        <f>IF(E82=" ","OBS POSN not in use ",AU79*6076.12)</f>
        <v xml:space="preserve">OBS POSN not in use </v>
      </c>
      <c r="M82" s="214">
        <v>0</v>
      </c>
      <c r="N82" s="256" t="str">
        <f>IF(W79=1,"Need Photo","Has Photo")</f>
        <v>Has Photo</v>
      </c>
      <c r="O82" s="257" t="s">
        <v>257</v>
      </c>
      <c r="P82" s="236" t="str">
        <f>IF(E82=" ","Not being used",(IF(L82&gt;O79,"OFF STA","ON STA")))</f>
        <v>Not being used</v>
      </c>
      <c r="Q82" s="368"/>
      <c r="R82" s="369"/>
      <c r="S82" s="369"/>
      <c r="T82" s="369"/>
      <c r="U82" s="362"/>
      <c r="V82" s="363"/>
      <c r="W82" s="363"/>
      <c r="X82" s="363"/>
      <c r="Y82" s="364"/>
      <c r="Z82" s="331"/>
      <c r="AA82" s="332"/>
      <c r="AB82" s="333"/>
      <c r="AC82" s="118"/>
    </row>
    <row r="83" spans="1:47" s="117" customFormat="1" ht="9" customHeight="1" thickTop="1" thickBot="1" x14ac:dyDescent="0.3">
      <c r="A83" s="277" t="s">
        <v>0</v>
      </c>
      <c r="B83" s="132" t="s">
        <v>11</v>
      </c>
      <c r="C83" s="133"/>
      <c r="D83" s="134" t="s">
        <v>12</v>
      </c>
      <c r="E83" s="176" t="s">
        <v>246</v>
      </c>
      <c r="F83" s="176" t="s">
        <v>247</v>
      </c>
      <c r="G83" s="168" t="s">
        <v>248</v>
      </c>
      <c r="H83" s="134" t="s">
        <v>246</v>
      </c>
      <c r="I83" s="176" t="s">
        <v>247</v>
      </c>
      <c r="J83" s="168" t="s">
        <v>248</v>
      </c>
      <c r="K83" s="135" t="s">
        <v>13</v>
      </c>
      <c r="L83" s="136" t="s">
        <v>14</v>
      </c>
      <c r="M83" s="136" t="s">
        <v>17</v>
      </c>
      <c r="N83" s="137" t="s">
        <v>15</v>
      </c>
      <c r="O83" s="138" t="s">
        <v>19</v>
      </c>
      <c r="P83" s="233" t="s">
        <v>255</v>
      </c>
      <c r="Q83" s="141" t="s">
        <v>252</v>
      </c>
      <c r="R83" s="142"/>
      <c r="S83" s="143" t="s">
        <v>191</v>
      </c>
      <c r="T83" s="226"/>
      <c r="U83" s="289" t="s">
        <v>285</v>
      </c>
      <c r="V83" s="290"/>
      <c r="W83" s="290"/>
      <c r="X83" s="290"/>
      <c r="Y83" s="291"/>
      <c r="Z83" s="159" t="s">
        <v>238</v>
      </c>
      <c r="AA83" s="160" t="s">
        <v>239</v>
      </c>
      <c r="AB83" s="161" t="s">
        <v>240</v>
      </c>
      <c r="AC83" s="199"/>
      <c r="AD83" s="200"/>
      <c r="AE83" s="201" t="s">
        <v>265</v>
      </c>
      <c r="AF83" s="200"/>
      <c r="AG83" s="201" t="s">
        <v>266</v>
      </c>
      <c r="AH83" s="201"/>
      <c r="AI83" s="201" t="s">
        <v>267</v>
      </c>
      <c r="AJ83" s="200"/>
      <c r="AK83" s="202" t="s">
        <v>277</v>
      </c>
      <c r="AL83" s="200"/>
      <c r="AM83" s="201"/>
      <c r="AN83" s="200"/>
      <c r="AO83" s="202" t="s">
        <v>274</v>
      </c>
      <c r="AP83" s="200"/>
      <c r="AQ83" s="201"/>
      <c r="AR83" s="200"/>
      <c r="AS83" s="201"/>
      <c r="AT83" s="200"/>
      <c r="AU83" s="200"/>
    </row>
    <row r="84" spans="1:47" s="120" customFormat="1" ht="15.95" customHeight="1" thickBot="1" x14ac:dyDescent="0.3">
      <c r="A84" s="124">
        <v>13945.1</v>
      </c>
      <c r="B84" s="292" t="s">
        <v>318</v>
      </c>
      <c r="C84" s="295" t="s">
        <v>0</v>
      </c>
      <c r="D84" s="164" t="s">
        <v>237</v>
      </c>
      <c r="E84" s="177">
        <v>41</v>
      </c>
      <c r="F84" s="181">
        <v>39</v>
      </c>
      <c r="G84" s="125">
        <v>42.5</v>
      </c>
      <c r="H84" s="155">
        <v>69</v>
      </c>
      <c r="I84" s="181">
        <v>57</v>
      </c>
      <c r="J84" s="125">
        <v>13.5</v>
      </c>
      <c r="K84" s="298" t="s">
        <v>0</v>
      </c>
      <c r="L84" s="300" t="s">
        <v>0</v>
      </c>
      <c r="M84" s="302">
        <v>8.3000000000000007</v>
      </c>
      <c r="N84" s="348">
        <f>IF(M84=" "," ",(M84+$L$7-M87))</f>
        <v>8.3000000000000007</v>
      </c>
      <c r="O84" s="305">
        <v>50</v>
      </c>
      <c r="P84" s="337">
        <v>42599</v>
      </c>
      <c r="Q84" s="575">
        <v>43205</v>
      </c>
      <c r="R84" s="576">
        <v>43435</v>
      </c>
      <c r="S84" s="309" t="s">
        <v>321</v>
      </c>
      <c r="T84" s="310"/>
      <c r="U84" s="227">
        <v>1</v>
      </c>
      <c r="V84" s="147">
        <v>1</v>
      </c>
      <c r="W84" s="148">
        <v>1</v>
      </c>
      <c r="X84" s="149" t="s">
        <v>0</v>
      </c>
      <c r="Y84" s="150" t="s">
        <v>0</v>
      </c>
      <c r="Z84" s="157" t="s">
        <v>0</v>
      </c>
      <c r="AA84" s="156" t="s">
        <v>0</v>
      </c>
      <c r="AB84" s="158" t="s">
        <v>0</v>
      </c>
      <c r="AC84" s="203" t="s">
        <v>237</v>
      </c>
      <c r="AD84" s="206" t="s">
        <v>261</v>
      </c>
      <c r="AE84" s="205">
        <f>E84+F84/60+G84/60/60</f>
        <v>41.661805555555553</v>
      </c>
      <c r="AF84" s="206" t="s">
        <v>262</v>
      </c>
      <c r="AG84" s="205" t="e">
        <f>E87+F87/60+G87/60/60</f>
        <v>#VALUE!</v>
      </c>
      <c r="AH84" s="212" t="s">
        <v>268</v>
      </c>
      <c r="AI84" s="205" t="e">
        <f>AG84-AE84</f>
        <v>#VALUE!</v>
      </c>
      <c r="AJ84" s="206" t="s">
        <v>270</v>
      </c>
      <c r="AK84" s="205" t="e">
        <f>AI85*60*COS((AE84+AG84)/2*PI()/180)</f>
        <v>#VALUE!</v>
      </c>
      <c r="AL84" s="206" t="s">
        <v>272</v>
      </c>
      <c r="AM84" s="205" t="e">
        <f>AK84*6076.12</f>
        <v>#VALUE!</v>
      </c>
      <c r="AN84" s="206" t="s">
        <v>275</v>
      </c>
      <c r="AO84" s="205">
        <f>AE84*PI()/180</f>
        <v>0.72713567927010969</v>
      </c>
      <c r="AP84" s="206" t="s">
        <v>278</v>
      </c>
      <c r="AQ84" s="205" t="e">
        <f>AG84 *PI()/180</f>
        <v>#VALUE!</v>
      </c>
      <c r="AR84" s="206" t="s">
        <v>280</v>
      </c>
      <c r="AS84" s="205" t="e">
        <f>1*ATAN2(COS(AO84)*SIN(AQ84)-SIN(AO84)*COS(AQ84)*COS(AQ85-AO85),SIN(AQ85-AO85)*COS(AQ84))</f>
        <v>#VALUE!</v>
      </c>
      <c r="AT84" s="207" t="s">
        <v>283</v>
      </c>
      <c r="AU84" s="213" t="e">
        <f>SQRT(AK85*AK85+AK84*AK84)</f>
        <v>#VALUE!</v>
      </c>
    </row>
    <row r="85" spans="1:47" s="120" customFormat="1" ht="15.95" customHeight="1" thickTop="1" thickBot="1" x14ac:dyDescent="0.3">
      <c r="A85" s="166">
        <v>100117158343</v>
      </c>
      <c r="B85" s="293"/>
      <c r="C85" s="296"/>
      <c r="D85" s="164" t="s">
        <v>242</v>
      </c>
      <c r="E85" s="178">
        <f t="shared" ref="E85:J85" si="11">E84</f>
        <v>41</v>
      </c>
      <c r="F85" s="182">
        <f t="shared" si="11"/>
        <v>39</v>
      </c>
      <c r="G85" s="171">
        <f t="shared" si="11"/>
        <v>42.5</v>
      </c>
      <c r="H85" s="154">
        <f t="shared" si="11"/>
        <v>69</v>
      </c>
      <c r="I85" s="182">
        <f t="shared" si="11"/>
        <v>57</v>
      </c>
      <c r="J85" s="172">
        <f t="shared" si="11"/>
        <v>13.5</v>
      </c>
      <c r="K85" s="299"/>
      <c r="L85" s="301"/>
      <c r="M85" s="302"/>
      <c r="N85" s="349"/>
      <c r="O85" s="306"/>
      <c r="P85" s="338"/>
      <c r="Q85" s="558" t="s">
        <v>349</v>
      </c>
      <c r="R85" s="559"/>
      <c r="S85" s="559"/>
      <c r="T85" s="559"/>
      <c r="U85" s="563" t="s">
        <v>355</v>
      </c>
      <c r="V85" s="564"/>
      <c r="W85" s="564"/>
      <c r="X85" s="564"/>
      <c r="Y85" s="565"/>
      <c r="Z85" s="325" t="s">
        <v>298</v>
      </c>
      <c r="AA85" s="326"/>
      <c r="AB85" s="327"/>
      <c r="AC85" s="203" t="s">
        <v>192</v>
      </c>
      <c r="AD85" s="206" t="s">
        <v>263</v>
      </c>
      <c r="AE85" s="205">
        <f>H84+I84/60+J84/60/60</f>
        <v>69.953749999999999</v>
      </c>
      <c r="AF85" s="206" t="s">
        <v>264</v>
      </c>
      <c r="AG85" s="205" t="e">
        <f>H87+I87/60+J87/60/60</f>
        <v>#VALUE!</v>
      </c>
      <c r="AH85" s="212" t="s">
        <v>269</v>
      </c>
      <c r="AI85" s="205" t="e">
        <f>AE85-AG85</f>
        <v>#VALUE!</v>
      </c>
      <c r="AJ85" s="206" t="s">
        <v>271</v>
      </c>
      <c r="AK85" s="205" t="e">
        <f>AI84*60</f>
        <v>#VALUE!</v>
      </c>
      <c r="AL85" s="206" t="s">
        <v>273</v>
      </c>
      <c r="AM85" s="205" t="e">
        <f>AK85*6076.12</f>
        <v>#VALUE!</v>
      </c>
      <c r="AN85" s="206" t="s">
        <v>276</v>
      </c>
      <c r="AO85" s="205">
        <f>AE85*PI()/180</f>
        <v>1.2209232616169834</v>
      </c>
      <c r="AP85" s="206" t="s">
        <v>279</v>
      </c>
      <c r="AQ85" s="205" t="e">
        <f>AG85*PI()/180</f>
        <v>#VALUE!</v>
      </c>
      <c r="AR85" s="206" t="s">
        <v>281</v>
      </c>
      <c r="AS85" s="204" t="e">
        <f>IF(360+AS84/(2*PI())*360&gt;360,AS84/(PI())*360,360+AS84/(2*PI())*360)</f>
        <v>#VALUE!</v>
      </c>
      <c r="AT85" s="208"/>
      <c r="AU85" s="208"/>
    </row>
    <row r="86" spans="1:47" s="120" customFormat="1" ht="15.95" customHeight="1" thickBot="1" x14ac:dyDescent="0.3">
      <c r="A86" s="162">
        <v>16</v>
      </c>
      <c r="B86" s="293"/>
      <c r="C86" s="296"/>
      <c r="D86" s="164" t="s">
        <v>243</v>
      </c>
      <c r="E86" s="374" t="s">
        <v>258</v>
      </c>
      <c r="F86" s="375"/>
      <c r="G86" s="375"/>
      <c r="H86" s="375"/>
      <c r="I86" s="375"/>
      <c r="J86" s="376"/>
      <c r="K86" s="126" t="s">
        <v>16</v>
      </c>
      <c r="L86" s="221" t="s">
        <v>284</v>
      </c>
      <c r="M86" s="127" t="s">
        <v>250</v>
      </c>
      <c r="N86" s="128" t="s">
        <v>4</v>
      </c>
      <c r="O86" s="129" t="s">
        <v>18</v>
      </c>
      <c r="P86" s="234" t="s">
        <v>188</v>
      </c>
      <c r="Q86" s="560"/>
      <c r="R86" s="559"/>
      <c r="S86" s="559"/>
      <c r="T86" s="559"/>
      <c r="U86" s="566"/>
      <c r="V86" s="567"/>
      <c r="W86" s="567"/>
      <c r="X86" s="567"/>
      <c r="Y86" s="568"/>
      <c r="Z86" s="328"/>
      <c r="AA86" s="329"/>
      <c r="AB86" s="330"/>
      <c r="AC86" s="209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6" t="s">
        <v>282</v>
      </c>
      <c r="AS86" s="204" t="e">
        <f>61.582*ACOS(SIN(AE84)*SIN(AG84)+COS(AE84)*COS(AG84)*(AE85-AG85))*6076.12</f>
        <v>#VALUE!</v>
      </c>
      <c r="AT86" s="208"/>
      <c r="AU86" s="208"/>
    </row>
    <row r="87" spans="1:47" s="119" customFormat="1" ht="35.1" customHeight="1" thickTop="1" thickBot="1" x14ac:dyDescent="0.3">
      <c r="A87" s="572" t="str">
        <f>IF(Z84=1,"VERIFIED",IF(AA84=1,"RECHECKED",IF(V84=1,"RECHECK",IF(X84=1,"VERIFY",IF(Y84=1,"NEED PMY APP","SANITY CHECK ONLY")))))</f>
        <v>RECHECK</v>
      </c>
      <c r="B87" s="294"/>
      <c r="C87" s="297"/>
      <c r="D87" s="165" t="s">
        <v>192</v>
      </c>
      <c r="E87" s="179" t="s">
        <v>0</v>
      </c>
      <c r="F87" s="183" t="s">
        <v>0</v>
      </c>
      <c r="G87" s="174" t="s">
        <v>0</v>
      </c>
      <c r="H87" s="173" t="s">
        <v>0</v>
      </c>
      <c r="I87" s="183" t="s">
        <v>0</v>
      </c>
      <c r="J87" s="174" t="s">
        <v>0</v>
      </c>
      <c r="K87" s="130" t="str">
        <f>$N$7</f>
        <v xml:space="preserve"> </v>
      </c>
      <c r="L87" s="269" t="str">
        <f>IF(E87=" ","OBS POSN not in use ",AU84*6076.12)</f>
        <v xml:space="preserve">OBS POSN not in use </v>
      </c>
      <c r="M87" s="214">
        <v>0</v>
      </c>
      <c r="N87" s="270" t="str">
        <f>IF(W84=1,"Need a Photo","Ha as Photo")</f>
        <v>Need a Photo</v>
      </c>
      <c r="O87" s="257" t="s">
        <v>257</v>
      </c>
      <c r="P87" s="236" t="str">
        <f>IF(E87=" ","Not being used",(IF(L87&gt;O84,"OFF STA","ON STA")))</f>
        <v>Not being used</v>
      </c>
      <c r="Q87" s="561"/>
      <c r="R87" s="562"/>
      <c r="S87" s="562"/>
      <c r="T87" s="562"/>
      <c r="U87" s="569"/>
      <c r="V87" s="570"/>
      <c r="W87" s="570"/>
      <c r="X87" s="570"/>
      <c r="Y87" s="571"/>
      <c r="Z87" s="331"/>
      <c r="AA87" s="332"/>
      <c r="AB87" s="333"/>
      <c r="AC87" s="118"/>
    </row>
    <row r="88" spans="1:47" s="117" customFormat="1" ht="9" customHeight="1" thickTop="1" thickBot="1" x14ac:dyDescent="0.3">
      <c r="A88" s="277" t="s">
        <v>0</v>
      </c>
      <c r="B88" s="132" t="s">
        <v>11</v>
      </c>
      <c r="C88" s="133"/>
      <c r="D88" s="134" t="s">
        <v>12</v>
      </c>
      <c r="E88" s="176" t="s">
        <v>246</v>
      </c>
      <c r="F88" s="176" t="s">
        <v>247</v>
      </c>
      <c r="G88" s="168" t="s">
        <v>248</v>
      </c>
      <c r="H88" s="134" t="s">
        <v>246</v>
      </c>
      <c r="I88" s="176" t="s">
        <v>247</v>
      </c>
      <c r="J88" s="168" t="s">
        <v>248</v>
      </c>
      <c r="K88" s="135" t="s">
        <v>13</v>
      </c>
      <c r="L88" s="136" t="s">
        <v>14</v>
      </c>
      <c r="M88" s="136" t="s">
        <v>17</v>
      </c>
      <c r="N88" s="237" t="s">
        <v>15</v>
      </c>
      <c r="O88" s="238" t="s">
        <v>19</v>
      </c>
      <c r="P88" s="239" t="s">
        <v>255</v>
      </c>
      <c r="Q88" s="141" t="s">
        <v>252</v>
      </c>
      <c r="R88" s="142"/>
      <c r="S88" s="143" t="s">
        <v>191</v>
      </c>
      <c r="T88" s="226"/>
      <c r="U88" s="289" t="s">
        <v>285</v>
      </c>
      <c r="V88" s="290"/>
      <c r="W88" s="290"/>
      <c r="X88" s="290"/>
      <c r="Y88" s="291"/>
      <c r="Z88" s="159" t="s">
        <v>238</v>
      </c>
      <c r="AA88" s="160" t="s">
        <v>239</v>
      </c>
      <c r="AB88" s="161" t="s">
        <v>240</v>
      </c>
      <c r="AC88" s="199"/>
      <c r="AD88" s="200"/>
      <c r="AE88" s="201" t="s">
        <v>265</v>
      </c>
      <c r="AF88" s="200"/>
      <c r="AG88" s="201" t="s">
        <v>266</v>
      </c>
      <c r="AH88" s="201"/>
      <c r="AI88" s="201" t="s">
        <v>267</v>
      </c>
      <c r="AJ88" s="200"/>
      <c r="AK88" s="202" t="s">
        <v>277</v>
      </c>
      <c r="AL88" s="200"/>
      <c r="AM88" s="201"/>
      <c r="AN88" s="200"/>
      <c r="AO88" s="202" t="s">
        <v>274</v>
      </c>
      <c r="AP88" s="200"/>
      <c r="AQ88" s="201"/>
      <c r="AR88" s="200"/>
      <c r="AS88" s="201"/>
      <c r="AT88" s="200"/>
      <c r="AU88" s="200"/>
    </row>
    <row r="89" spans="1:47" s="120" customFormat="1" ht="15.95" customHeight="1" thickBot="1" x14ac:dyDescent="0.3">
      <c r="A89" s="124">
        <v>0</v>
      </c>
      <c r="B89" s="292" t="s">
        <v>320</v>
      </c>
      <c r="C89" s="295" t="s">
        <v>0</v>
      </c>
      <c r="D89" s="164" t="s">
        <v>237</v>
      </c>
      <c r="E89" s="177">
        <v>41</v>
      </c>
      <c r="F89" s="181">
        <v>39</v>
      </c>
      <c r="G89" s="125">
        <v>43.98</v>
      </c>
      <c r="H89" s="155">
        <v>69</v>
      </c>
      <c r="I89" s="181">
        <v>57</v>
      </c>
      <c r="J89" s="125">
        <v>13.56</v>
      </c>
      <c r="K89" s="298" t="s">
        <v>0</v>
      </c>
      <c r="L89" s="300" t="s">
        <v>0</v>
      </c>
      <c r="M89" s="302">
        <v>10.8</v>
      </c>
      <c r="N89" s="348">
        <f>IF(M89=" "," ",(M89+$L$7-M92))</f>
        <v>7.3000000000000007</v>
      </c>
      <c r="O89" s="305">
        <v>500</v>
      </c>
      <c r="P89" s="337">
        <v>41873</v>
      </c>
      <c r="Q89" s="575">
        <v>43205</v>
      </c>
      <c r="R89" s="576">
        <v>43435</v>
      </c>
      <c r="S89" s="309" t="s">
        <v>302</v>
      </c>
      <c r="T89" s="310"/>
      <c r="U89" s="227">
        <v>1</v>
      </c>
      <c r="V89" s="147">
        <v>1</v>
      </c>
      <c r="W89" s="148" t="s">
        <v>0</v>
      </c>
      <c r="X89" s="149" t="s">
        <v>0</v>
      </c>
      <c r="Y89" s="150" t="s">
        <v>0</v>
      </c>
      <c r="Z89" s="157" t="s">
        <v>0</v>
      </c>
      <c r="AA89" s="156" t="s">
        <v>0</v>
      </c>
      <c r="AB89" s="158" t="s">
        <v>0</v>
      </c>
      <c r="AC89" s="203" t="s">
        <v>237</v>
      </c>
      <c r="AD89" s="206" t="s">
        <v>261</v>
      </c>
      <c r="AE89" s="205">
        <f>E89+F89/60+G89/60/60</f>
        <v>41.662216666666666</v>
      </c>
      <c r="AF89" s="206" t="s">
        <v>262</v>
      </c>
      <c r="AG89" s="205" t="e">
        <f>E92+F92/60+G92/60/60</f>
        <v>#VALUE!</v>
      </c>
      <c r="AH89" s="212" t="s">
        <v>268</v>
      </c>
      <c r="AI89" s="205" t="e">
        <f>AG89-AE89</f>
        <v>#VALUE!</v>
      </c>
      <c r="AJ89" s="206" t="s">
        <v>270</v>
      </c>
      <c r="AK89" s="205" t="e">
        <f>AI90*60*COS((AE89+AG89)/2*PI()/180)</f>
        <v>#VALUE!</v>
      </c>
      <c r="AL89" s="206" t="s">
        <v>272</v>
      </c>
      <c r="AM89" s="205" t="e">
        <f>AK89*6076.12</f>
        <v>#VALUE!</v>
      </c>
      <c r="AN89" s="206" t="s">
        <v>275</v>
      </c>
      <c r="AO89" s="205">
        <f>AE89*PI()/180</f>
        <v>0.7271428545125902</v>
      </c>
      <c r="AP89" s="206" t="s">
        <v>278</v>
      </c>
      <c r="AQ89" s="205" t="e">
        <f>AG89 *PI()/180</f>
        <v>#VALUE!</v>
      </c>
      <c r="AR89" s="206" t="s">
        <v>280</v>
      </c>
      <c r="AS89" s="205" t="e">
        <f>1*ATAN2(COS(AO89)*SIN(AQ89)-SIN(AO89)*COS(AQ89)*COS(AQ90-AO90),SIN(AQ90-AO90)*COS(AQ89))</f>
        <v>#VALUE!</v>
      </c>
      <c r="AT89" s="207" t="s">
        <v>283</v>
      </c>
      <c r="AU89" s="213" t="e">
        <f>SQRT(AK90*AK90+AK89*AK89)</f>
        <v>#VALUE!</v>
      </c>
    </row>
    <row r="90" spans="1:47" s="120" customFormat="1" ht="15.95" customHeight="1" thickTop="1" thickBot="1" x14ac:dyDescent="0.3">
      <c r="A90" s="166">
        <v>100117157555</v>
      </c>
      <c r="B90" s="293"/>
      <c r="C90" s="296"/>
      <c r="D90" s="164" t="s">
        <v>242</v>
      </c>
      <c r="E90" s="377" t="s">
        <v>259</v>
      </c>
      <c r="F90" s="378"/>
      <c r="G90" s="378"/>
      <c r="H90" s="378"/>
      <c r="I90" s="378"/>
      <c r="J90" s="379"/>
      <c r="K90" s="299"/>
      <c r="L90" s="301"/>
      <c r="M90" s="302"/>
      <c r="N90" s="349"/>
      <c r="O90" s="306"/>
      <c r="P90" s="338"/>
      <c r="Q90" s="558" t="s">
        <v>354</v>
      </c>
      <c r="R90" s="559"/>
      <c r="S90" s="559"/>
      <c r="T90" s="559"/>
      <c r="U90" s="563" t="s">
        <v>355</v>
      </c>
      <c r="V90" s="564"/>
      <c r="W90" s="564"/>
      <c r="X90" s="564"/>
      <c r="Y90" s="565"/>
      <c r="Z90" s="325" t="s">
        <v>298</v>
      </c>
      <c r="AA90" s="326"/>
      <c r="AB90" s="327"/>
      <c r="AC90" s="203" t="s">
        <v>192</v>
      </c>
      <c r="AD90" s="206" t="s">
        <v>263</v>
      </c>
      <c r="AE90" s="205">
        <f>H89+I89/60+J89/60/60</f>
        <v>69.953766666666667</v>
      </c>
      <c r="AF90" s="206" t="s">
        <v>264</v>
      </c>
      <c r="AG90" s="205" t="e">
        <f>H92+I92/60+J92/60/60</f>
        <v>#VALUE!</v>
      </c>
      <c r="AH90" s="212" t="s">
        <v>269</v>
      </c>
      <c r="AI90" s="205" t="e">
        <f>AE90-AG90</f>
        <v>#VALUE!</v>
      </c>
      <c r="AJ90" s="206" t="s">
        <v>271</v>
      </c>
      <c r="AK90" s="205" t="e">
        <f>AI89*60</f>
        <v>#VALUE!</v>
      </c>
      <c r="AL90" s="206" t="s">
        <v>273</v>
      </c>
      <c r="AM90" s="205" t="e">
        <f>AK90*6076.12</f>
        <v>#VALUE!</v>
      </c>
      <c r="AN90" s="206" t="s">
        <v>276</v>
      </c>
      <c r="AO90" s="205">
        <f>AE90*PI()/180</f>
        <v>1.220923552505192</v>
      </c>
      <c r="AP90" s="206" t="s">
        <v>279</v>
      </c>
      <c r="AQ90" s="205" t="e">
        <f>AG90*PI()/180</f>
        <v>#VALUE!</v>
      </c>
      <c r="AR90" s="206" t="s">
        <v>281</v>
      </c>
      <c r="AS90" s="204" t="e">
        <f>IF(360+AS89/(2*PI())*360&gt;360,AS89/(PI())*360,360+AS89/(2*PI())*360)</f>
        <v>#VALUE!</v>
      </c>
      <c r="AT90" s="208"/>
      <c r="AU90" s="208"/>
    </row>
    <row r="91" spans="1:47" s="120" customFormat="1" ht="15.95" customHeight="1" thickBot="1" x14ac:dyDescent="0.3">
      <c r="A91" s="162">
        <v>17</v>
      </c>
      <c r="B91" s="293"/>
      <c r="C91" s="296"/>
      <c r="D91" s="164" t="s">
        <v>243</v>
      </c>
      <c r="E91" s="374" t="s">
        <v>258</v>
      </c>
      <c r="F91" s="375"/>
      <c r="G91" s="375"/>
      <c r="H91" s="375"/>
      <c r="I91" s="375"/>
      <c r="J91" s="376"/>
      <c r="K91" s="126" t="s">
        <v>16</v>
      </c>
      <c r="L91" s="221" t="s">
        <v>284</v>
      </c>
      <c r="M91" s="127" t="s">
        <v>250</v>
      </c>
      <c r="N91" s="128" t="s">
        <v>4</v>
      </c>
      <c r="O91" s="129" t="s">
        <v>18</v>
      </c>
      <c r="P91" s="234" t="s">
        <v>188</v>
      </c>
      <c r="Q91" s="560"/>
      <c r="R91" s="559"/>
      <c r="S91" s="559"/>
      <c r="T91" s="559"/>
      <c r="U91" s="566"/>
      <c r="V91" s="567"/>
      <c r="W91" s="567"/>
      <c r="X91" s="567"/>
      <c r="Y91" s="568"/>
      <c r="Z91" s="328"/>
      <c r="AA91" s="329"/>
      <c r="AB91" s="330"/>
      <c r="AC91" s="209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6" t="s">
        <v>282</v>
      </c>
      <c r="AS91" s="204" t="e">
        <f>61.582*ACOS(SIN(AE89)*SIN(AG89)+COS(AE89)*COS(AG89)*(AE90-AG90))*6076.12</f>
        <v>#VALUE!</v>
      </c>
      <c r="AT91" s="208"/>
      <c r="AU91" s="208"/>
    </row>
    <row r="92" spans="1:47" s="119" customFormat="1" ht="35.1" customHeight="1" thickTop="1" thickBot="1" x14ac:dyDescent="0.3">
      <c r="A92" s="572" t="str">
        <f>IF(Z89=1,"VERIFIED",IF(AA89=1,"RECHECKED",IF(V89=1,"RECHECK",IF(X89=1,"VERIFY",IF(Y89=1,"NEED PMY APP","SANITY CHECK ONLY")))))</f>
        <v>RECHECK</v>
      </c>
      <c r="B92" s="294"/>
      <c r="C92" s="297"/>
      <c r="D92" s="165" t="s">
        <v>192</v>
      </c>
      <c r="E92" s="179" t="s">
        <v>0</v>
      </c>
      <c r="F92" s="183" t="s">
        <v>0</v>
      </c>
      <c r="G92" s="174" t="s">
        <v>0</v>
      </c>
      <c r="H92" s="173" t="s">
        <v>0</v>
      </c>
      <c r="I92" s="183" t="s">
        <v>0</v>
      </c>
      <c r="J92" s="174" t="s">
        <v>0</v>
      </c>
      <c r="K92" s="130" t="str">
        <f>$N$7</f>
        <v xml:space="preserve"> </v>
      </c>
      <c r="L92" s="269" t="str">
        <f>IF(E92=" ","OBS POSN not in use ",AU89*6076.12)</f>
        <v xml:space="preserve">OBS POSN not in use </v>
      </c>
      <c r="M92" s="214">
        <v>3.5</v>
      </c>
      <c r="N92" s="259" t="str">
        <f>IF(W89=1,"Need Photo","Has Photo")</f>
        <v>Has Photo</v>
      </c>
      <c r="O92" s="257" t="s">
        <v>257</v>
      </c>
      <c r="P92" s="236" t="str">
        <f>IF(E92=" ","Not being used",(IF(L92&gt;O89,"OFF STA","ON STA")))</f>
        <v>Not being used</v>
      </c>
      <c r="Q92" s="561"/>
      <c r="R92" s="562"/>
      <c r="S92" s="562"/>
      <c r="T92" s="562"/>
      <c r="U92" s="569"/>
      <c r="V92" s="570"/>
      <c r="W92" s="570"/>
      <c r="X92" s="570"/>
      <c r="Y92" s="571"/>
      <c r="Z92" s="331"/>
      <c r="AA92" s="332"/>
      <c r="AB92" s="333"/>
      <c r="AC92" s="118"/>
    </row>
    <row r="93" spans="1:47" s="117" customFormat="1" ht="9" customHeight="1" thickTop="1" thickBot="1" x14ac:dyDescent="0.3">
      <c r="A93" s="277" t="s">
        <v>0</v>
      </c>
      <c r="B93" s="132" t="s">
        <v>11</v>
      </c>
      <c r="C93" s="133"/>
      <c r="D93" s="134" t="s">
        <v>12</v>
      </c>
      <c r="E93" s="176" t="s">
        <v>246</v>
      </c>
      <c r="F93" s="176" t="s">
        <v>247</v>
      </c>
      <c r="G93" s="168" t="s">
        <v>248</v>
      </c>
      <c r="H93" s="134" t="s">
        <v>246</v>
      </c>
      <c r="I93" s="176" t="s">
        <v>247</v>
      </c>
      <c r="J93" s="168" t="s">
        <v>248</v>
      </c>
      <c r="K93" s="135" t="s">
        <v>13</v>
      </c>
      <c r="L93" s="136" t="s">
        <v>14</v>
      </c>
      <c r="M93" s="136" t="s">
        <v>17</v>
      </c>
      <c r="N93" s="237" t="s">
        <v>15</v>
      </c>
      <c r="O93" s="238" t="s">
        <v>19</v>
      </c>
      <c r="P93" s="239" t="s">
        <v>255</v>
      </c>
      <c r="Q93" s="141" t="s">
        <v>252</v>
      </c>
      <c r="R93" s="142"/>
      <c r="S93" s="143" t="s">
        <v>191</v>
      </c>
      <c r="T93" s="226"/>
      <c r="U93" s="289" t="s">
        <v>285</v>
      </c>
      <c r="V93" s="290"/>
      <c r="W93" s="290"/>
      <c r="X93" s="290"/>
      <c r="Y93" s="291"/>
      <c r="Z93" s="144" t="s">
        <v>238</v>
      </c>
      <c r="AA93" s="145" t="s">
        <v>239</v>
      </c>
      <c r="AB93" s="146" t="s">
        <v>240</v>
      </c>
      <c r="AC93" s="199"/>
      <c r="AD93" s="200"/>
      <c r="AE93" s="201" t="s">
        <v>265</v>
      </c>
      <c r="AF93" s="200"/>
      <c r="AG93" s="201" t="s">
        <v>266</v>
      </c>
      <c r="AH93" s="201"/>
      <c r="AI93" s="201" t="s">
        <v>267</v>
      </c>
      <c r="AJ93" s="200"/>
      <c r="AK93" s="202" t="s">
        <v>277</v>
      </c>
      <c r="AL93" s="200"/>
      <c r="AM93" s="201"/>
      <c r="AN93" s="200"/>
      <c r="AO93" s="202" t="s">
        <v>274</v>
      </c>
      <c r="AP93" s="200"/>
      <c r="AQ93" s="201"/>
      <c r="AR93" s="200"/>
      <c r="AS93" s="201"/>
      <c r="AT93" s="200"/>
      <c r="AU93" s="200"/>
    </row>
    <row r="94" spans="1:47" s="120" customFormat="1" ht="15.95" customHeight="1" thickBot="1" x14ac:dyDescent="0.3">
      <c r="A94" s="124">
        <v>13945.3</v>
      </c>
      <c r="B94" s="292" t="s">
        <v>322</v>
      </c>
      <c r="C94" s="295" t="s">
        <v>0</v>
      </c>
      <c r="D94" s="164" t="s">
        <v>237</v>
      </c>
      <c r="E94" s="177">
        <v>41</v>
      </c>
      <c r="F94" s="181">
        <v>39</v>
      </c>
      <c r="G94" s="125">
        <v>45.2</v>
      </c>
      <c r="H94" s="155">
        <v>69</v>
      </c>
      <c r="I94" s="181">
        <v>57</v>
      </c>
      <c r="J94" s="125">
        <v>12.7</v>
      </c>
      <c r="K94" s="298" t="s">
        <v>0</v>
      </c>
      <c r="L94" s="300" t="s">
        <v>0</v>
      </c>
      <c r="M94" s="302">
        <v>9</v>
      </c>
      <c r="N94" s="348">
        <f>IF(M94=" "," ",(M94+$L$7-M97))</f>
        <v>9</v>
      </c>
      <c r="O94" s="305">
        <v>50</v>
      </c>
      <c r="P94" s="337">
        <v>42599</v>
      </c>
      <c r="Q94" s="575">
        <v>43205</v>
      </c>
      <c r="R94" s="577">
        <v>43435</v>
      </c>
      <c r="S94" s="309" t="s">
        <v>321</v>
      </c>
      <c r="T94" s="310"/>
      <c r="U94" s="227">
        <v>1</v>
      </c>
      <c r="V94" s="147" t="s">
        <v>0</v>
      </c>
      <c r="W94" s="148">
        <v>1</v>
      </c>
      <c r="X94" s="149" t="s">
        <v>0</v>
      </c>
      <c r="Y94" s="150" t="s">
        <v>0</v>
      </c>
      <c r="Z94" s="151" t="s">
        <v>0</v>
      </c>
      <c r="AA94" s="147" t="s">
        <v>0</v>
      </c>
      <c r="AB94" s="152" t="s">
        <v>0</v>
      </c>
      <c r="AC94" s="203" t="s">
        <v>237</v>
      </c>
      <c r="AD94" s="206" t="s">
        <v>261</v>
      </c>
      <c r="AE94" s="205">
        <f>E94+F94/60+G94/60/60</f>
        <v>41.662555555555556</v>
      </c>
      <c r="AF94" s="206" t="s">
        <v>262</v>
      </c>
      <c r="AG94" s="205" t="e">
        <f>E97+F97/60+G97/60/60</f>
        <v>#VALUE!</v>
      </c>
      <c r="AH94" s="212" t="s">
        <v>268</v>
      </c>
      <c r="AI94" s="205" t="e">
        <f>AG94-AE94</f>
        <v>#VALUE!</v>
      </c>
      <c r="AJ94" s="206" t="s">
        <v>270</v>
      </c>
      <c r="AK94" s="205" t="e">
        <f>AI95*60*COS((AE94+AG94)/2*PI()/180)</f>
        <v>#VALUE!</v>
      </c>
      <c r="AL94" s="206" t="s">
        <v>272</v>
      </c>
      <c r="AM94" s="205" t="e">
        <f>AK94*6076.12</f>
        <v>#VALUE!</v>
      </c>
      <c r="AN94" s="206" t="s">
        <v>275</v>
      </c>
      <c r="AO94" s="205">
        <f>AE94*PI()/180</f>
        <v>0.72714876923949967</v>
      </c>
      <c r="AP94" s="206" t="s">
        <v>278</v>
      </c>
      <c r="AQ94" s="205" t="e">
        <f>AG94 *PI()/180</f>
        <v>#VALUE!</v>
      </c>
      <c r="AR94" s="206" t="s">
        <v>280</v>
      </c>
      <c r="AS94" s="205" t="e">
        <f>1*ATAN2(COS(AO94)*SIN(AQ94)-SIN(AO94)*COS(AQ94)*COS(AQ95-AO95),SIN(AQ95-AO95)*COS(AQ94))</f>
        <v>#VALUE!</v>
      </c>
      <c r="AT94" s="207" t="s">
        <v>283</v>
      </c>
      <c r="AU94" s="213" t="e">
        <f>SQRT(AK95*AK95+AK94*AK94)</f>
        <v>#VALUE!</v>
      </c>
    </row>
    <row r="95" spans="1:47" s="120" customFormat="1" ht="15.95" customHeight="1" thickTop="1" thickBot="1" x14ac:dyDescent="0.3">
      <c r="A95" s="166">
        <v>100117153353</v>
      </c>
      <c r="B95" s="293"/>
      <c r="C95" s="296"/>
      <c r="D95" s="164" t="s">
        <v>242</v>
      </c>
      <c r="E95" s="178">
        <f t="shared" ref="E95:J95" si="12">E94</f>
        <v>41</v>
      </c>
      <c r="F95" s="182">
        <f t="shared" si="12"/>
        <v>39</v>
      </c>
      <c r="G95" s="171">
        <f t="shared" si="12"/>
        <v>45.2</v>
      </c>
      <c r="H95" s="154">
        <f t="shared" si="12"/>
        <v>69</v>
      </c>
      <c r="I95" s="182">
        <f t="shared" si="12"/>
        <v>57</v>
      </c>
      <c r="J95" s="172">
        <f t="shared" si="12"/>
        <v>12.7</v>
      </c>
      <c r="K95" s="299"/>
      <c r="L95" s="301"/>
      <c r="M95" s="302"/>
      <c r="N95" s="349"/>
      <c r="O95" s="306"/>
      <c r="P95" s="338"/>
      <c r="Q95" s="365" t="s">
        <v>344</v>
      </c>
      <c r="R95" s="366"/>
      <c r="S95" s="366"/>
      <c r="T95" s="366"/>
      <c r="U95" s="356" t="s">
        <v>346</v>
      </c>
      <c r="V95" s="357"/>
      <c r="W95" s="357"/>
      <c r="X95" s="357"/>
      <c r="Y95" s="358"/>
      <c r="Z95" s="325" t="s">
        <v>298</v>
      </c>
      <c r="AA95" s="326"/>
      <c r="AB95" s="327"/>
      <c r="AC95" s="203" t="s">
        <v>192</v>
      </c>
      <c r="AD95" s="206" t="s">
        <v>263</v>
      </c>
      <c r="AE95" s="205">
        <f>H94+I94/60+J94/60/60</f>
        <v>69.953527777777779</v>
      </c>
      <c r="AF95" s="206" t="s">
        <v>264</v>
      </c>
      <c r="AG95" s="205" t="e">
        <f>H97+I97/60+J97/60/60</f>
        <v>#VALUE!</v>
      </c>
      <c r="AH95" s="212" t="s">
        <v>269</v>
      </c>
      <c r="AI95" s="205" t="e">
        <f>AE95-AG95</f>
        <v>#VALUE!</v>
      </c>
      <c r="AJ95" s="206" t="s">
        <v>271</v>
      </c>
      <c r="AK95" s="205" t="e">
        <f>AI94*60</f>
        <v>#VALUE!</v>
      </c>
      <c r="AL95" s="206" t="s">
        <v>273</v>
      </c>
      <c r="AM95" s="205" t="e">
        <f>AK95*6076.12</f>
        <v>#VALUE!</v>
      </c>
      <c r="AN95" s="206" t="s">
        <v>276</v>
      </c>
      <c r="AO95" s="205">
        <f>AE95*PI()/180</f>
        <v>1.2209193831075345</v>
      </c>
      <c r="AP95" s="206" t="s">
        <v>279</v>
      </c>
      <c r="AQ95" s="205" t="e">
        <f>AG95*PI()/180</f>
        <v>#VALUE!</v>
      </c>
      <c r="AR95" s="206" t="s">
        <v>281</v>
      </c>
      <c r="AS95" s="204" t="e">
        <f>IF(360+AS94/(2*PI())*360&gt;360,AS94/(PI())*360,360+AS94/(2*PI())*360)</f>
        <v>#VALUE!</v>
      </c>
      <c r="AT95" s="208"/>
      <c r="AU95" s="208"/>
    </row>
    <row r="96" spans="1:47" s="120" customFormat="1" ht="15.95" customHeight="1" thickBot="1" x14ac:dyDescent="0.3">
      <c r="A96" s="162">
        <v>18</v>
      </c>
      <c r="B96" s="293"/>
      <c r="C96" s="296"/>
      <c r="D96" s="164" t="s">
        <v>243</v>
      </c>
      <c r="E96" s="374" t="s">
        <v>258</v>
      </c>
      <c r="F96" s="375"/>
      <c r="G96" s="375"/>
      <c r="H96" s="375"/>
      <c r="I96" s="375"/>
      <c r="J96" s="376"/>
      <c r="K96" s="126" t="s">
        <v>16</v>
      </c>
      <c r="L96" s="221" t="s">
        <v>284</v>
      </c>
      <c r="M96" s="127" t="s">
        <v>250</v>
      </c>
      <c r="N96" s="128" t="s">
        <v>4</v>
      </c>
      <c r="O96" s="129" t="s">
        <v>18</v>
      </c>
      <c r="P96" s="234" t="s">
        <v>188</v>
      </c>
      <c r="Q96" s="367"/>
      <c r="R96" s="366"/>
      <c r="S96" s="366"/>
      <c r="T96" s="366"/>
      <c r="U96" s="359"/>
      <c r="V96" s="360"/>
      <c r="W96" s="360"/>
      <c r="X96" s="360"/>
      <c r="Y96" s="361"/>
      <c r="Z96" s="328"/>
      <c r="AA96" s="329"/>
      <c r="AB96" s="330"/>
      <c r="AC96" s="209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6" t="s">
        <v>282</v>
      </c>
      <c r="AS96" s="204" t="e">
        <f>61.582*ACOS(SIN(AE94)*SIN(AG94)+COS(AE94)*COS(AG94)*(AE95-AG95))*6076.12</f>
        <v>#VALUE!</v>
      </c>
      <c r="AT96" s="208"/>
      <c r="AU96" s="208"/>
    </row>
    <row r="97" spans="1:47" s="119" customFormat="1" ht="35.1" customHeight="1" thickTop="1" thickBot="1" x14ac:dyDescent="0.3">
      <c r="A97" s="268" t="str">
        <f>IF(Z94=1,"VERIFIED",IF(AA94=1,"RECHECKED",IF(V94=1,"RECHECK",IF(X94=1,"VERIFY",IF(Y94=1,"NEED PMY APP","SANITY CHECK ONLY")))))</f>
        <v>SANITY CHECK ONLY</v>
      </c>
      <c r="B97" s="294"/>
      <c r="C97" s="297"/>
      <c r="D97" s="165" t="s">
        <v>192</v>
      </c>
      <c r="E97" s="179" t="s">
        <v>0</v>
      </c>
      <c r="F97" s="183" t="s">
        <v>0</v>
      </c>
      <c r="G97" s="174" t="s">
        <v>0</v>
      </c>
      <c r="H97" s="173" t="s">
        <v>0</v>
      </c>
      <c r="I97" s="183" t="s">
        <v>0</v>
      </c>
      <c r="J97" s="174" t="s">
        <v>0</v>
      </c>
      <c r="K97" s="130" t="str">
        <f>$N$7</f>
        <v xml:space="preserve"> </v>
      </c>
      <c r="L97" s="269" t="str">
        <f>IF(E97=" ","OBS POSN not in use ",AU94*6076.12)</f>
        <v xml:space="preserve">OBS POSN not in use </v>
      </c>
      <c r="M97" s="214">
        <v>0</v>
      </c>
      <c r="N97" s="270" t="str">
        <f>IF(W94=1,"Need a Photo","Ha as Photo")</f>
        <v>Need a Photo</v>
      </c>
      <c r="O97" s="257" t="s">
        <v>257</v>
      </c>
      <c r="P97" s="236" t="str">
        <f>IF(E97=" ","Not being used",(IF(L97&gt;O94,"OFF STA","ON STA")))</f>
        <v>Not being used</v>
      </c>
      <c r="Q97" s="368"/>
      <c r="R97" s="369"/>
      <c r="S97" s="369"/>
      <c r="T97" s="369"/>
      <c r="U97" s="362"/>
      <c r="V97" s="363"/>
      <c r="W97" s="363"/>
      <c r="X97" s="363"/>
      <c r="Y97" s="364"/>
      <c r="Z97" s="331"/>
      <c r="AA97" s="332"/>
      <c r="AB97" s="333"/>
      <c r="AC97" s="118"/>
    </row>
    <row r="98" spans="1:47" s="117" customFormat="1" ht="9" customHeight="1" thickTop="1" thickBot="1" x14ac:dyDescent="0.3">
      <c r="A98" s="277" t="s">
        <v>0</v>
      </c>
      <c r="B98" s="132" t="s">
        <v>11</v>
      </c>
      <c r="C98" s="133"/>
      <c r="D98" s="134" t="s">
        <v>12</v>
      </c>
      <c r="E98" s="176" t="s">
        <v>246</v>
      </c>
      <c r="F98" s="176" t="s">
        <v>247</v>
      </c>
      <c r="G98" s="168" t="s">
        <v>248</v>
      </c>
      <c r="H98" s="134" t="s">
        <v>246</v>
      </c>
      <c r="I98" s="176" t="s">
        <v>247</v>
      </c>
      <c r="J98" s="168" t="s">
        <v>248</v>
      </c>
      <c r="K98" s="135" t="s">
        <v>13</v>
      </c>
      <c r="L98" s="136" t="s">
        <v>14</v>
      </c>
      <c r="M98" s="136" t="s">
        <v>17</v>
      </c>
      <c r="N98" s="137" t="s">
        <v>15</v>
      </c>
      <c r="O98" s="138" t="s">
        <v>19</v>
      </c>
      <c r="P98" s="233" t="s">
        <v>255</v>
      </c>
      <c r="Q98" s="141" t="s">
        <v>252</v>
      </c>
      <c r="R98" s="142"/>
      <c r="S98" s="143" t="s">
        <v>191</v>
      </c>
      <c r="T98" s="226"/>
      <c r="U98" s="289" t="s">
        <v>285</v>
      </c>
      <c r="V98" s="290"/>
      <c r="W98" s="290"/>
      <c r="X98" s="290"/>
      <c r="Y98" s="291"/>
      <c r="Z98" s="144" t="s">
        <v>238</v>
      </c>
      <c r="AA98" s="145" t="s">
        <v>239</v>
      </c>
      <c r="AB98" s="146" t="s">
        <v>240</v>
      </c>
      <c r="AC98" s="199"/>
      <c r="AD98" s="200"/>
      <c r="AE98" s="201" t="s">
        <v>265</v>
      </c>
      <c r="AF98" s="200"/>
      <c r="AG98" s="201" t="s">
        <v>266</v>
      </c>
      <c r="AH98" s="201"/>
      <c r="AI98" s="201" t="s">
        <v>267</v>
      </c>
      <c r="AJ98" s="200"/>
      <c r="AK98" s="202" t="s">
        <v>277</v>
      </c>
      <c r="AL98" s="200"/>
      <c r="AM98" s="201"/>
      <c r="AN98" s="200"/>
      <c r="AO98" s="202" t="s">
        <v>274</v>
      </c>
      <c r="AP98" s="200"/>
      <c r="AQ98" s="201"/>
      <c r="AR98" s="200"/>
      <c r="AS98" s="201"/>
      <c r="AT98" s="200"/>
      <c r="AU98" s="200"/>
    </row>
    <row r="99" spans="1:47" s="120" customFormat="1" ht="15.95" customHeight="1" thickBot="1" x14ac:dyDescent="0.3">
      <c r="A99" s="124">
        <v>13945.4</v>
      </c>
      <c r="B99" s="292" t="s">
        <v>324</v>
      </c>
      <c r="C99" s="295" t="s">
        <v>0</v>
      </c>
      <c r="D99" s="164" t="s">
        <v>237</v>
      </c>
      <c r="E99" s="177">
        <v>41</v>
      </c>
      <c r="F99" s="181">
        <v>39</v>
      </c>
      <c r="G99" s="125">
        <v>48.7</v>
      </c>
      <c r="H99" s="155">
        <v>69</v>
      </c>
      <c r="I99" s="181">
        <v>57</v>
      </c>
      <c r="J99" s="125">
        <v>13.6</v>
      </c>
      <c r="K99" s="298" t="s">
        <v>0</v>
      </c>
      <c r="L99" s="300" t="s">
        <v>0</v>
      </c>
      <c r="M99" s="302">
        <v>7.1</v>
      </c>
      <c r="N99" s="348">
        <f>IF(M99=" "," ",(M99+$L$7-M102))</f>
        <v>7.1</v>
      </c>
      <c r="O99" s="305">
        <v>50</v>
      </c>
      <c r="P99" s="337">
        <v>42599</v>
      </c>
      <c r="Q99" s="139">
        <v>43205</v>
      </c>
      <c r="R99" s="576">
        <v>43435</v>
      </c>
      <c r="S99" s="309" t="s">
        <v>256</v>
      </c>
      <c r="T99" s="310"/>
      <c r="U99" s="227">
        <v>1</v>
      </c>
      <c r="V99" s="147">
        <v>1</v>
      </c>
      <c r="W99" s="148">
        <v>1</v>
      </c>
      <c r="X99" s="149" t="s">
        <v>0</v>
      </c>
      <c r="Y99" s="150" t="s">
        <v>0</v>
      </c>
      <c r="Z99" s="151" t="s">
        <v>0</v>
      </c>
      <c r="AA99" s="147" t="s">
        <v>0</v>
      </c>
      <c r="AB99" s="152" t="s">
        <v>0</v>
      </c>
      <c r="AC99" s="203" t="s">
        <v>237</v>
      </c>
      <c r="AD99" s="206" t="s">
        <v>261</v>
      </c>
      <c r="AE99" s="205">
        <f>E99+F99/60+G99/60/60</f>
        <v>41.663527777777773</v>
      </c>
      <c r="AF99" s="206" t="s">
        <v>262</v>
      </c>
      <c r="AG99" s="205" t="e">
        <f>E102+F102/60+G102/60/60</f>
        <v>#VALUE!</v>
      </c>
      <c r="AH99" s="212" t="s">
        <v>268</v>
      </c>
      <c r="AI99" s="205" t="e">
        <f>AG99-AE99</f>
        <v>#VALUE!</v>
      </c>
      <c r="AJ99" s="206" t="s">
        <v>270</v>
      </c>
      <c r="AK99" s="205" t="e">
        <f>AI100*60*COS((AE99+AG99)/2*PI()/180)</f>
        <v>#VALUE!</v>
      </c>
      <c r="AL99" s="206" t="s">
        <v>272</v>
      </c>
      <c r="AM99" s="205" t="e">
        <f>AK99*6076.12</f>
        <v>#VALUE!</v>
      </c>
      <c r="AN99" s="206" t="s">
        <v>275</v>
      </c>
      <c r="AO99" s="205">
        <f>AE99*PI()/180</f>
        <v>0.72716573771833848</v>
      </c>
      <c r="AP99" s="206" t="s">
        <v>278</v>
      </c>
      <c r="AQ99" s="205" t="e">
        <f>AG99 *PI()/180</f>
        <v>#VALUE!</v>
      </c>
      <c r="AR99" s="206" t="s">
        <v>280</v>
      </c>
      <c r="AS99" s="205" t="e">
        <f>1*ATAN2(COS(AO99)*SIN(AQ99)-SIN(AO99)*COS(AQ99)*COS(AQ100-AO100),SIN(AQ100-AO100)*COS(AQ99))</f>
        <v>#VALUE!</v>
      </c>
      <c r="AT99" s="207" t="s">
        <v>283</v>
      </c>
      <c r="AU99" s="213" t="e">
        <f>SQRT(AK100*AK100+AK99*AK99)</f>
        <v>#VALUE!</v>
      </c>
    </row>
    <row r="100" spans="1:47" s="120" customFormat="1" ht="15.95" customHeight="1" thickTop="1" thickBot="1" x14ac:dyDescent="0.3">
      <c r="A100" s="166">
        <v>100117158356</v>
      </c>
      <c r="B100" s="293"/>
      <c r="C100" s="296"/>
      <c r="D100" s="164" t="s">
        <v>242</v>
      </c>
      <c r="E100" s="178">
        <f t="shared" ref="E100:J100" si="13">E99</f>
        <v>41</v>
      </c>
      <c r="F100" s="182">
        <f t="shared" si="13"/>
        <v>39</v>
      </c>
      <c r="G100" s="171">
        <f t="shared" si="13"/>
        <v>48.7</v>
      </c>
      <c r="H100" s="154">
        <f t="shared" si="13"/>
        <v>69</v>
      </c>
      <c r="I100" s="182">
        <f t="shared" si="13"/>
        <v>57</v>
      </c>
      <c r="J100" s="172">
        <f t="shared" si="13"/>
        <v>13.6</v>
      </c>
      <c r="K100" s="299"/>
      <c r="L100" s="301"/>
      <c r="M100" s="302"/>
      <c r="N100" s="349"/>
      <c r="O100" s="306"/>
      <c r="P100" s="338"/>
      <c r="Q100" s="558" t="s">
        <v>350</v>
      </c>
      <c r="R100" s="559"/>
      <c r="S100" s="559"/>
      <c r="T100" s="559"/>
      <c r="U100" s="563" t="s">
        <v>355</v>
      </c>
      <c r="V100" s="564"/>
      <c r="W100" s="564"/>
      <c r="X100" s="564"/>
      <c r="Y100" s="565"/>
      <c r="Z100" s="325" t="s">
        <v>298</v>
      </c>
      <c r="AA100" s="326"/>
      <c r="AB100" s="327"/>
      <c r="AC100" s="203" t="s">
        <v>192</v>
      </c>
      <c r="AD100" s="206" t="s">
        <v>263</v>
      </c>
      <c r="AE100" s="205">
        <f>H99+I99/60+J99/60/60</f>
        <v>69.953777777777788</v>
      </c>
      <c r="AF100" s="206" t="s">
        <v>264</v>
      </c>
      <c r="AG100" s="205" t="e">
        <f>H102+I102/60+J102/60/60</f>
        <v>#VALUE!</v>
      </c>
      <c r="AH100" s="212" t="s">
        <v>269</v>
      </c>
      <c r="AI100" s="205" t="e">
        <f>AE100-AG100</f>
        <v>#VALUE!</v>
      </c>
      <c r="AJ100" s="206" t="s">
        <v>271</v>
      </c>
      <c r="AK100" s="205" t="e">
        <f>AI99*60</f>
        <v>#VALUE!</v>
      </c>
      <c r="AL100" s="206" t="s">
        <v>273</v>
      </c>
      <c r="AM100" s="205" t="e">
        <f>AK100*6076.12</f>
        <v>#VALUE!</v>
      </c>
      <c r="AN100" s="206" t="s">
        <v>276</v>
      </c>
      <c r="AO100" s="205">
        <f>AE100*PI()/180</f>
        <v>1.2209237464306646</v>
      </c>
      <c r="AP100" s="206" t="s">
        <v>279</v>
      </c>
      <c r="AQ100" s="205" t="e">
        <f>AG100*PI()/180</f>
        <v>#VALUE!</v>
      </c>
      <c r="AR100" s="206" t="s">
        <v>281</v>
      </c>
      <c r="AS100" s="204" t="e">
        <f>IF(360+AS99/(2*PI())*360&gt;360,AS99/(PI())*360,360+AS99/(2*PI())*360)</f>
        <v>#VALUE!</v>
      </c>
      <c r="AT100" s="208"/>
      <c r="AU100" s="208"/>
    </row>
    <row r="101" spans="1:47" s="120" customFormat="1" ht="15.95" customHeight="1" thickBot="1" x14ac:dyDescent="0.3">
      <c r="A101" s="162">
        <v>19</v>
      </c>
      <c r="B101" s="293"/>
      <c r="C101" s="296"/>
      <c r="D101" s="164" t="s">
        <v>243</v>
      </c>
      <c r="E101" s="374" t="s">
        <v>258</v>
      </c>
      <c r="F101" s="375"/>
      <c r="G101" s="375"/>
      <c r="H101" s="375"/>
      <c r="I101" s="375"/>
      <c r="J101" s="376"/>
      <c r="K101" s="126" t="s">
        <v>16</v>
      </c>
      <c r="L101" s="221" t="s">
        <v>284</v>
      </c>
      <c r="M101" s="127" t="s">
        <v>250</v>
      </c>
      <c r="N101" s="128" t="s">
        <v>4</v>
      </c>
      <c r="O101" s="129" t="s">
        <v>18</v>
      </c>
      <c r="P101" s="234" t="s">
        <v>188</v>
      </c>
      <c r="Q101" s="560"/>
      <c r="R101" s="559"/>
      <c r="S101" s="559"/>
      <c r="T101" s="559"/>
      <c r="U101" s="566"/>
      <c r="V101" s="567"/>
      <c r="W101" s="567"/>
      <c r="X101" s="567"/>
      <c r="Y101" s="568"/>
      <c r="Z101" s="328"/>
      <c r="AA101" s="329"/>
      <c r="AB101" s="330"/>
      <c r="AC101" s="209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6" t="s">
        <v>282</v>
      </c>
      <c r="AS101" s="204" t="e">
        <f>61.582*ACOS(SIN(AE99)*SIN(AG99)+COS(AE99)*COS(AG99)*(AE100-AG100))*6076.12</f>
        <v>#VALUE!</v>
      </c>
      <c r="AT101" s="208"/>
      <c r="AU101" s="208"/>
    </row>
    <row r="102" spans="1:47" s="119" customFormat="1" ht="35.1" customHeight="1" thickTop="1" thickBot="1" x14ac:dyDescent="0.3">
      <c r="A102" s="572" t="str">
        <f>IF(Z99=1,"VERIFIED",IF(AA99=1,"RECHECKED",IF(V99=1,"RECHECK",IF(X99=1,"VERIFY",IF(Y99=1,"NEED PMY APP","SANITY CHECK ONLY")))))</f>
        <v>RECHECK</v>
      </c>
      <c r="B102" s="294"/>
      <c r="C102" s="297"/>
      <c r="D102" s="165" t="s">
        <v>192</v>
      </c>
      <c r="E102" s="179" t="s">
        <v>0</v>
      </c>
      <c r="F102" s="183" t="s">
        <v>0</v>
      </c>
      <c r="G102" s="174" t="s">
        <v>0</v>
      </c>
      <c r="H102" s="173" t="s">
        <v>0</v>
      </c>
      <c r="I102" s="183" t="s">
        <v>0</v>
      </c>
      <c r="J102" s="174" t="s">
        <v>0</v>
      </c>
      <c r="K102" s="130" t="str">
        <f>$N$7</f>
        <v xml:space="preserve"> </v>
      </c>
      <c r="L102" s="269" t="str">
        <f>IF(E102=" ","OBS POSN not in use ",AU99*6076.12)</f>
        <v xml:space="preserve">OBS POSN not in use </v>
      </c>
      <c r="M102" s="214">
        <v>0</v>
      </c>
      <c r="N102" s="270" t="str">
        <f>IF(W99=1,"Need a Photo","Ha as Photo")</f>
        <v>Need a Photo</v>
      </c>
      <c r="O102" s="257" t="s">
        <v>257</v>
      </c>
      <c r="P102" s="236" t="str">
        <f>IF(E102=" ","Not being used",(IF(L102&gt;O99,"OFF STA","ON STA")))</f>
        <v>Not being used</v>
      </c>
      <c r="Q102" s="561"/>
      <c r="R102" s="562"/>
      <c r="S102" s="562"/>
      <c r="T102" s="562"/>
      <c r="U102" s="569"/>
      <c r="V102" s="570"/>
      <c r="W102" s="570"/>
      <c r="X102" s="570"/>
      <c r="Y102" s="571"/>
      <c r="Z102" s="331"/>
      <c r="AA102" s="332"/>
      <c r="AB102" s="333"/>
      <c r="AC102" s="118"/>
    </row>
    <row r="103" spans="1:47" s="117" customFormat="1" ht="9" customHeight="1" thickTop="1" thickBot="1" x14ac:dyDescent="0.3">
      <c r="A103" s="277" t="s">
        <v>0</v>
      </c>
      <c r="B103" s="132" t="s">
        <v>11</v>
      </c>
      <c r="C103" s="133"/>
      <c r="D103" s="134" t="s">
        <v>12</v>
      </c>
      <c r="E103" s="176" t="s">
        <v>246</v>
      </c>
      <c r="F103" s="176" t="s">
        <v>247</v>
      </c>
      <c r="G103" s="168" t="s">
        <v>248</v>
      </c>
      <c r="H103" s="134" t="s">
        <v>246</v>
      </c>
      <c r="I103" s="176" t="s">
        <v>247</v>
      </c>
      <c r="J103" s="168" t="s">
        <v>248</v>
      </c>
      <c r="K103" s="135" t="s">
        <v>13</v>
      </c>
      <c r="L103" s="136" t="s">
        <v>14</v>
      </c>
      <c r="M103" s="136" t="s">
        <v>17</v>
      </c>
      <c r="N103" s="237" t="s">
        <v>15</v>
      </c>
      <c r="O103" s="238" t="s">
        <v>19</v>
      </c>
      <c r="P103" s="239" t="s">
        <v>255</v>
      </c>
      <c r="Q103" s="141" t="s">
        <v>252</v>
      </c>
      <c r="R103" s="142"/>
      <c r="S103" s="143" t="s">
        <v>191</v>
      </c>
      <c r="T103" s="226"/>
      <c r="U103" s="289" t="s">
        <v>285</v>
      </c>
      <c r="V103" s="290"/>
      <c r="W103" s="290"/>
      <c r="X103" s="290"/>
      <c r="Y103" s="291"/>
      <c r="Z103" s="144" t="s">
        <v>238</v>
      </c>
      <c r="AA103" s="145" t="s">
        <v>239</v>
      </c>
      <c r="AB103" s="146" t="s">
        <v>240</v>
      </c>
      <c r="AC103" s="199"/>
      <c r="AD103" s="200"/>
      <c r="AE103" s="201" t="s">
        <v>265</v>
      </c>
      <c r="AF103" s="200"/>
      <c r="AG103" s="201" t="s">
        <v>266</v>
      </c>
      <c r="AH103" s="201"/>
      <c r="AI103" s="201" t="s">
        <v>267</v>
      </c>
      <c r="AJ103" s="200"/>
      <c r="AK103" s="202" t="s">
        <v>277</v>
      </c>
      <c r="AL103" s="200"/>
      <c r="AM103" s="201"/>
      <c r="AN103" s="200"/>
      <c r="AO103" s="202" t="s">
        <v>274</v>
      </c>
      <c r="AP103" s="200"/>
      <c r="AQ103" s="201"/>
      <c r="AR103" s="200"/>
      <c r="AS103" s="201"/>
      <c r="AT103" s="200"/>
      <c r="AU103" s="200"/>
    </row>
    <row r="104" spans="1:47" s="120" customFormat="1" ht="15.95" customHeight="1" thickBot="1" x14ac:dyDescent="0.3">
      <c r="A104" s="124">
        <v>13945.5</v>
      </c>
      <c r="B104" s="292" t="s">
        <v>325</v>
      </c>
      <c r="C104" s="295" t="s">
        <v>0</v>
      </c>
      <c r="D104" s="164" t="s">
        <v>237</v>
      </c>
      <c r="E104" s="177">
        <v>41</v>
      </c>
      <c r="F104" s="181">
        <v>39</v>
      </c>
      <c r="G104" s="125">
        <v>49.9</v>
      </c>
      <c r="H104" s="155">
        <v>69</v>
      </c>
      <c r="I104" s="181">
        <v>57</v>
      </c>
      <c r="J104" s="125">
        <v>14.9</v>
      </c>
      <c r="K104" s="298" t="s">
        <v>0</v>
      </c>
      <c r="L104" s="300" t="s">
        <v>0</v>
      </c>
      <c r="M104" s="302">
        <v>7.7</v>
      </c>
      <c r="N104" s="348">
        <f>IF(M104=" "," ",(M104+$L$7-M107))</f>
        <v>7.7</v>
      </c>
      <c r="O104" s="305">
        <v>50</v>
      </c>
      <c r="P104" s="337">
        <v>42599</v>
      </c>
      <c r="Q104" s="139">
        <v>43205</v>
      </c>
      <c r="R104" s="577">
        <v>43435</v>
      </c>
      <c r="S104" s="309" t="s">
        <v>321</v>
      </c>
      <c r="T104" s="310"/>
      <c r="U104" s="227">
        <v>1</v>
      </c>
      <c r="V104" s="147" t="s">
        <v>0</v>
      </c>
      <c r="W104" s="148" t="s">
        <v>0</v>
      </c>
      <c r="X104" s="149" t="s">
        <v>0</v>
      </c>
      <c r="Y104" s="150" t="s">
        <v>0</v>
      </c>
      <c r="Z104" s="151" t="s">
        <v>0</v>
      </c>
      <c r="AA104" s="147" t="s">
        <v>0</v>
      </c>
      <c r="AB104" s="152" t="s">
        <v>0</v>
      </c>
      <c r="AC104" s="203" t="s">
        <v>237</v>
      </c>
      <c r="AD104" s="206" t="s">
        <v>261</v>
      </c>
      <c r="AE104" s="205">
        <f>E104+F104/60+G104/60/60</f>
        <v>41.66386111111111</v>
      </c>
      <c r="AF104" s="206" t="s">
        <v>262</v>
      </c>
      <c r="AG104" s="205" t="e">
        <f>E107+F107/60+G107/60/60</f>
        <v>#VALUE!</v>
      </c>
      <c r="AH104" s="212" t="s">
        <v>268</v>
      </c>
      <c r="AI104" s="205" t="e">
        <f>AG104-AE104</f>
        <v>#VALUE!</v>
      </c>
      <c r="AJ104" s="206" t="s">
        <v>270</v>
      </c>
      <c r="AK104" s="205" t="e">
        <f>AI105*60*COS((AE104+AG104)/2*PI()/180)</f>
        <v>#VALUE!</v>
      </c>
      <c r="AL104" s="206" t="s">
        <v>272</v>
      </c>
      <c r="AM104" s="205" t="e">
        <f>AK104*6076.12</f>
        <v>#VALUE!</v>
      </c>
      <c r="AN104" s="206" t="s">
        <v>275</v>
      </c>
      <c r="AO104" s="205">
        <f>AE104*PI()/180</f>
        <v>0.72717155548251178</v>
      </c>
      <c r="AP104" s="206" t="s">
        <v>278</v>
      </c>
      <c r="AQ104" s="205" t="e">
        <f>AG104 *PI()/180</f>
        <v>#VALUE!</v>
      </c>
      <c r="AR104" s="206" t="s">
        <v>280</v>
      </c>
      <c r="AS104" s="205" t="e">
        <f>1*ATAN2(COS(AO104)*SIN(AQ104)-SIN(AO104)*COS(AQ104)*COS(AQ105-AO105),SIN(AQ105-AO105)*COS(AQ104))</f>
        <v>#VALUE!</v>
      </c>
      <c r="AT104" s="207" t="s">
        <v>283</v>
      </c>
      <c r="AU104" s="213" t="e">
        <f>SQRT(AK105*AK105+AK104*AK104)</f>
        <v>#VALUE!</v>
      </c>
    </row>
    <row r="105" spans="1:47" s="120" customFormat="1" ht="15.95" customHeight="1" thickTop="1" thickBot="1" x14ac:dyDescent="0.3">
      <c r="A105" s="166">
        <v>100117158388</v>
      </c>
      <c r="B105" s="293"/>
      <c r="C105" s="296"/>
      <c r="D105" s="164" t="s">
        <v>242</v>
      </c>
      <c r="E105" s="178">
        <f t="shared" ref="E105:J105" si="14">E104</f>
        <v>41</v>
      </c>
      <c r="F105" s="182">
        <f t="shared" si="14"/>
        <v>39</v>
      </c>
      <c r="G105" s="171">
        <f t="shared" si="14"/>
        <v>49.9</v>
      </c>
      <c r="H105" s="154">
        <f t="shared" si="14"/>
        <v>69</v>
      </c>
      <c r="I105" s="182">
        <f t="shared" si="14"/>
        <v>57</v>
      </c>
      <c r="J105" s="172">
        <f t="shared" si="14"/>
        <v>14.9</v>
      </c>
      <c r="K105" s="299"/>
      <c r="L105" s="301"/>
      <c r="M105" s="302"/>
      <c r="N105" s="349"/>
      <c r="O105" s="306"/>
      <c r="P105" s="338"/>
      <c r="Q105" s="365" t="s">
        <v>326</v>
      </c>
      <c r="R105" s="366"/>
      <c r="S105" s="366"/>
      <c r="T105" s="366"/>
      <c r="U105" s="356" t="s">
        <v>346</v>
      </c>
      <c r="V105" s="357"/>
      <c r="W105" s="357"/>
      <c r="X105" s="357"/>
      <c r="Y105" s="358"/>
      <c r="Z105" s="325" t="s">
        <v>298</v>
      </c>
      <c r="AA105" s="326"/>
      <c r="AB105" s="327"/>
      <c r="AC105" s="203" t="s">
        <v>192</v>
      </c>
      <c r="AD105" s="206" t="s">
        <v>263</v>
      </c>
      <c r="AE105" s="205">
        <f>H104+I104/60+J104/60/60</f>
        <v>69.954138888888892</v>
      </c>
      <c r="AF105" s="206" t="s">
        <v>264</v>
      </c>
      <c r="AG105" s="205" t="e">
        <f>H107+I107/60+J107/60/60</f>
        <v>#VALUE!</v>
      </c>
      <c r="AH105" s="212" t="s">
        <v>269</v>
      </c>
      <c r="AI105" s="205" t="e">
        <f>AE105-AG105</f>
        <v>#VALUE!</v>
      </c>
      <c r="AJ105" s="206" t="s">
        <v>271</v>
      </c>
      <c r="AK105" s="205" t="e">
        <f>AI104*60</f>
        <v>#VALUE!</v>
      </c>
      <c r="AL105" s="206" t="s">
        <v>273</v>
      </c>
      <c r="AM105" s="205" t="e">
        <f>AK105*6076.12</f>
        <v>#VALUE!</v>
      </c>
      <c r="AN105" s="206" t="s">
        <v>276</v>
      </c>
      <c r="AO105" s="205">
        <f>AE105*PI()/180</f>
        <v>1.2209300490085189</v>
      </c>
      <c r="AP105" s="206" t="s">
        <v>279</v>
      </c>
      <c r="AQ105" s="205" t="e">
        <f>AG105*PI()/180</f>
        <v>#VALUE!</v>
      </c>
      <c r="AR105" s="206" t="s">
        <v>281</v>
      </c>
      <c r="AS105" s="204" t="e">
        <f>IF(360+AS104/(2*PI())*360&gt;360,AS104/(PI())*360,360+AS104/(2*PI())*360)</f>
        <v>#VALUE!</v>
      </c>
      <c r="AT105" s="208"/>
      <c r="AU105" s="208"/>
    </row>
    <row r="106" spans="1:47" s="120" customFormat="1" ht="15.95" customHeight="1" thickBot="1" x14ac:dyDescent="0.3">
      <c r="A106" s="162">
        <v>20</v>
      </c>
      <c r="B106" s="293"/>
      <c r="C106" s="296"/>
      <c r="D106" s="164" t="s">
        <v>243</v>
      </c>
      <c r="E106" s="374" t="s">
        <v>258</v>
      </c>
      <c r="F106" s="375"/>
      <c r="G106" s="375"/>
      <c r="H106" s="375"/>
      <c r="I106" s="375"/>
      <c r="J106" s="376"/>
      <c r="K106" s="126" t="s">
        <v>16</v>
      </c>
      <c r="L106" s="221" t="s">
        <v>284</v>
      </c>
      <c r="M106" s="127" t="s">
        <v>250</v>
      </c>
      <c r="N106" s="128" t="s">
        <v>4</v>
      </c>
      <c r="O106" s="129" t="s">
        <v>18</v>
      </c>
      <c r="P106" s="234" t="s">
        <v>188</v>
      </c>
      <c r="Q106" s="367"/>
      <c r="R106" s="366"/>
      <c r="S106" s="366"/>
      <c r="T106" s="366"/>
      <c r="U106" s="359"/>
      <c r="V106" s="360"/>
      <c r="W106" s="360"/>
      <c r="X106" s="360"/>
      <c r="Y106" s="361"/>
      <c r="Z106" s="328"/>
      <c r="AA106" s="329"/>
      <c r="AB106" s="330"/>
      <c r="AC106" s="209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6" t="s">
        <v>282</v>
      </c>
      <c r="AS106" s="204" t="e">
        <f>61.582*ACOS(SIN(AE104)*SIN(AG104)+COS(AE104)*COS(AG104)*(AE105-AG105))*6076.12</f>
        <v>#VALUE!</v>
      </c>
      <c r="AT106" s="208"/>
      <c r="AU106" s="208"/>
    </row>
    <row r="107" spans="1:47" s="119" customFormat="1" ht="35.1" customHeight="1" thickTop="1" thickBot="1" x14ac:dyDescent="0.3">
      <c r="A107" s="268" t="str">
        <f>IF(Z104=1,"VERIFIED",IF(AA104=1,"RECHECKED",IF(V104=1,"RECHECK",IF(X104=1,"VERIFY",IF(Y104=1,"NEED PMY APP","SANITY CHECK ONLY")))))</f>
        <v>SANITY CHECK ONLY</v>
      </c>
      <c r="B107" s="294"/>
      <c r="C107" s="297"/>
      <c r="D107" s="165" t="s">
        <v>192</v>
      </c>
      <c r="E107" s="179" t="s">
        <v>0</v>
      </c>
      <c r="F107" s="183" t="s">
        <v>0</v>
      </c>
      <c r="G107" s="174" t="s">
        <v>0</v>
      </c>
      <c r="H107" s="173" t="s">
        <v>0</v>
      </c>
      <c r="I107" s="183" t="s">
        <v>0</v>
      </c>
      <c r="J107" s="174" t="s">
        <v>0</v>
      </c>
      <c r="K107" s="130" t="str">
        <f>$N$7</f>
        <v xml:space="preserve"> </v>
      </c>
      <c r="L107" s="269" t="str">
        <f>IF(E107=" ","OBS POSN not in use ",AU104*6076.12)</f>
        <v xml:space="preserve">OBS POSN not in use </v>
      </c>
      <c r="M107" s="214">
        <v>0</v>
      </c>
      <c r="N107" s="258" t="str">
        <f>IF(W104=1,"Need Photo","Has Photo")</f>
        <v>Has Photo</v>
      </c>
      <c r="O107" s="163" t="s">
        <v>257</v>
      </c>
      <c r="P107" s="236" t="str">
        <f>IF(E107=" ","Not being used",(IF(L107&gt;O104,"OFF STA","ON STA")))</f>
        <v>Not being used</v>
      </c>
      <c r="Q107" s="368"/>
      <c r="R107" s="369"/>
      <c r="S107" s="369"/>
      <c r="T107" s="369"/>
      <c r="U107" s="362"/>
      <c r="V107" s="363"/>
      <c r="W107" s="363"/>
      <c r="X107" s="363"/>
      <c r="Y107" s="364"/>
      <c r="Z107" s="331"/>
      <c r="AA107" s="332"/>
      <c r="AB107" s="333"/>
      <c r="AC107" s="118"/>
    </row>
    <row r="108" spans="1:47" ht="9" customHeight="1" thickTop="1" thickBot="1" x14ac:dyDescent="0.3">
      <c r="A108" s="277" t="s">
        <v>0</v>
      </c>
      <c r="B108" s="132" t="s">
        <v>11</v>
      </c>
      <c r="C108" s="133"/>
      <c r="D108" s="134" t="s">
        <v>12</v>
      </c>
      <c r="E108" s="176" t="s">
        <v>246</v>
      </c>
      <c r="F108" s="176" t="s">
        <v>247</v>
      </c>
      <c r="G108" s="168" t="s">
        <v>248</v>
      </c>
      <c r="H108" s="134" t="s">
        <v>246</v>
      </c>
      <c r="I108" s="176" t="s">
        <v>247</v>
      </c>
      <c r="J108" s="168" t="s">
        <v>248</v>
      </c>
      <c r="K108" s="135" t="s">
        <v>13</v>
      </c>
      <c r="L108" s="136" t="s">
        <v>14</v>
      </c>
      <c r="M108" s="136" t="s">
        <v>17</v>
      </c>
      <c r="N108" s="137" t="s">
        <v>15</v>
      </c>
      <c r="O108" s="138" t="s">
        <v>19</v>
      </c>
      <c r="P108" s="233" t="s">
        <v>255</v>
      </c>
      <c r="Q108" s="141" t="s">
        <v>252</v>
      </c>
      <c r="R108" s="142"/>
      <c r="S108" s="143" t="s">
        <v>191</v>
      </c>
      <c r="T108" s="226"/>
      <c r="U108" s="289" t="s">
        <v>285</v>
      </c>
      <c r="V108" s="482"/>
      <c r="W108" s="482"/>
      <c r="X108" s="482"/>
      <c r="Y108" s="483"/>
      <c r="Z108" s="222" t="s">
        <v>238</v>
      </c>
      <c r="AA108" s="223" t="s">
        <v>239</v>
      </c>
      <c r="AB108" s="224" t="s">
        <v>240</v>
      </c>
      <c r="AC108" s="199"/>
      <c r="AD108" s="200"/>
      <c r="AE108" s="201" t="s">
        <v>265</v>
      </c>
      <c r="AF108" s="200"/>
      <c r="AG108" s="201" t="s">
        <v>266</v>
      </c>
      <c r="AH108" s="201"/>
      <c r="AI108" s="201" t="s">
        <v>267</v>
      </c>
      <c r="AJ108" s="200"/>
      <c r="AK108" s="202" t="s">
        <v>277</v>
      </c>
      <c r="AL108" s="200"/>
      <c r="AM108" s="201"/>
      <c r="AN108" s="200"/>
      <c r="AO108" s="202" t="s">
        <v>274</v>
      </c>
      <c r="AP108" s="200"/>
      <c r="AQ108" s="201"/>
      <c r="AR108" s="200"/>
      <c r="AS108" s="201"/>
      <c r="AT108" s="200"/>
      <c r="AU108" s="200"/>
    </row>
    <row r="109" spans="1:47" ht="14.45" customHeight="1" thickBot="1" x14ac:dyDescent="0.3">
      <c r="A109" s="124">
        <v>13945.7</v>
      </c>
      <c r="B109" s="292" t="s">
        <v>327</v>
      </c>
      <c r="C109" s="295" t="s">
        <v>0</v>
      </c>
      <c r="D109" s="164" t="s">
        <v>237</v>
      </c>
      <c r="E109" s="177">
        <v>41</v>
      </c>
      <c r="F109" s="181">
        <v>39</v>
      </c>
      <c r="G109" s="125">
        <v>51.7</v>
      </c>
      <c r="H109" s="155">
        <v>69</v>
      </c>
      <c r="I109" s="181">
        <v>57</v>
      </c>
      <c r="J109" s="125">
        <v>18.8</v>
      </c>
      <c r="K109" s="298" t="s">
        <v>0</v>
      </c>
      <c r="L109" s="300" t="s">
        <v>0</v>
      </c>
      <c r="M109" s="302">
        <v>10.1</v>
      </c>
      <c r="N109" s="348">
        <f>IF(M109=" "," ",(M109+$L$7-M112))</f>
        <v>10.1</v>
      </c>
      <c r="O109" s="305">
        <v>50</v>
      </c>
      <c r="P109" s="337">
        <v>42599</v>
      </c>
      <c r="Q109" s="139">
        <v>43205</v>
      </c>
      <c r="R109" s="577">
        <v>43435</v>
      </c>
      <c r="S109" s="309" t="s">
        <v>321</v>
      </c>
      <c r="T109" s="310"/>
      <c r="U109" s="227">
        <v>1</v>
      </c>
      <c r="V109" s="147" t="s">
        <v>0</v>
      </c>
      <c r="W109" s="148" t="s">
        <v>0</v>
      </c>
      <c r="X109" s="149" t="s">
        <v>0</v>
      </c>
      <c r="Y109" s="150" t="s">
        <v>0</v>
      </c>
      <c r="Z109" s="157" t="s">
        <v>0</v>
      </c>
      <c r="AA109" s="156" t="s">
        <v>0</v>
      </c>
      <c r="AB109" s="158" t="s">
        <v>0</v>
      </c>
      <c r="AC109" s="203" t="s">
        <v>237</v>
      </c>
      <c r="AD109" s="206" t="s">
        <v>261</v>
      </c>
      <c r="AE109" s="205">
        <f>E109+F109/60+G109/60/60</f>
        <v>41.664361111111113</v>
      </c>
      <c r="AF109" s="206" t="s">
        <v>262</v>
      </c>
      <c r="AG109" s="205" t="e">
        <f>E112+F112/60+G112/60/60</f>
        <v>#VALUE!</v>
      </c>
      <c r="AH109" s="212" t="s">
        <v>268</v>
      </c>
      <c r="AI109" s="205" t="e">
        <f>AG109-AE109</f>
        <v>#VALUE!</v>
      </c>
      <c r="AJ109" s="206" t="s">
        <v>270</v>
      </c>
      <c r="AK109" s="205" t="e">
        <f>AI110*60*COS((AE109+AG109)/2*PI()/180)</f>
        <v>#VALUE!</v>
      </c>
      <c r="AL109" s="206" t="s">
        <v>272</v>
      </c>
      <c r="AM109" s="205" t="e">
        <f>AK109*6076.12</f>
        <v>#VALUE!</v>
      </c>
      <c r="AN109" s="206" t="s">
        <v>275</v>
      </c>
      <c r="AO109" s="205">
        <f>AE109*PI()/180</f>
        <v>0.72718028212877184</v>
      </c>
      <c r="AP109" s="206" t="s">
        <v>278</v>
      </c>
      <c r="AQ109" s="205" t="e">
        <f>AG109 *PI()/180</f>
        <v>#VALUE!</v>
      </c>
      <c r="AR109" s="206" t="s">
        <v>280</v>
      </c>
      <c r="AS109" s="205" t="e">
        <f>1*ATAN2(COS(AO109)*SIN(AQ109)-SIN(AO109)*COS(AQ109)*COS(AQ110-AO110),SIN(AQ110-AO110)*COS(AQ109))</f>
        <v>#VALUE!</v>
      </c>
      <c r="AT109" s="207" t="s">
        <v>283</v>
      </c>
      <c r="AU109" s="213" t="e">
        <f>SQRT(AK110*AK110+AK109*AK109)</f>
        <v>#VALUE!</v>
      </c>
    </row>
    <row r="110" spans="1:47" ht="14.45" customHeight="1" thickTop="1" thickBot="1" x14ac:dyDescent="0.3">
      <c r="A110" s="166">
        <v>100117158402</v>
      </c>
      <c r="B110" s="293"/>
      <c r="C110" s="296"/>
      <c r="D110" s="164" t="s">
        <v>242</v>
      </c>
      <c r="E110" s="178">
        <f t="shared" ref="E110:J110" si="15">E109</f>
        <v>41</v>
      </c>
      <c r="F110" s="182">
        <f t="shared" si="15"/>
        <v>39</v>
      </c>
      <c r="G110" s="171">
        <f t="shared" si="15"/>
        <v>51.7</v>
      </c>
      <c r="H110" s="154">
        <f t="shared" si="15"/>
        <v>69</v>
      </c>
      <c r="I110" s="182">
        <f t="shared" si="15"/>
        <v>57</v>
      </c>
      <c r="J110" s="172">
        <f t="shared" si="15"/>
        <v>18.8</v>
      </c>
      <c r="K110" s="299"/>
      <c r="L110" s="301"/>
      <c r="M110" s="302"/>
      <c r="N110" s="349"/>
      <c r="O110" s="306"/>
      <c r="P110" s="338"/>
      <c r="Q110" s="365" t="s">
        <v>328</v>
      </c>
      <c r="R110" s="366"/>
      <c r="S110" s="366"/>
      <c r="T110" s="366"/>
      <c r="U110" s="356" t="s">
        <v>346</v>
      </c>
      <c r="V110" s="357"/>
      <c r="W110" s="357"/>
      <c r="X110" s="357"/>
      <c r="Y110" s="358"/>
      <c r="Z110" s="325" t="s">
        <v>298</v>
      </c>
      <c r="AA110" s="326"/>
      <c r="AB110" s="327"/>
      <c r="AC110" s="203" t="s">
        <v>192</v>
      </c>
      <c r="AD110" s="206" t="s">
        <v>263</v>
      </c>
      <c r="AE110" s="205">
        <f>H109+I109/60+J109/60/60</f>
        <v>69.955222222222218</v>
      </c>
      <c r="AF110" s="206" t="s">
        <v>264</v>
      </c>
      <c r="AG110" s="205" t="e">
        <f>H112+I112/60+J112/60/60</f>
        <v>#VALUE!</v>
      </c>
      <c r="AH110" s="212" t="s">
        <v>269</v>
      </c>
      <c r="AI110" s="205" t="e">
        <f>AE110-AG110</f>
        <v>#VALUE!</v>
      </c>
      <c r="AJ110" s="206" t="s">
        <v>271</v>
      </c>
      <c r="AK110" s="205" t="e">
        <f>AI109*60</f>
        <v>#VALUE!</v>
      </c>
      <c r="AL110" s="206" t="s">
        <v>273</v>
      </c>
      <c r="AM110" s="205" t="e">
        <f>AK110*6076.12</f>
        <v>#VALUE!</v>
      </c>
      <c r="AN110" s="206" t="s">
        <v>276</v>
      </c>
      <c r="AO110" s="205">
        <f>AE110*PI()/180</f>
        <v>1.2209489567420821</v>
      </c>
      <c r="AP110" s="206" t="s">
        <v>279</v>
      </c>
      <c r="AQ110" s="205" t="e">
        <f>AG110*PI()/180</f>
        <v>#VALUE!</v>
      </c>
      <c r="AR110" s="206" t="s">
        <v>281</v>
      </c>
      <c r="AS110" s="204" t="e">
        <f>IF(360+AS109/(2*PI())*360&gt;360,AS109/(PI())*360,360+AS109/(2*PI())*360)</f>
        <v>#VALUE!</v>
      </c>
      <c r="AT110" s="208"/>
      <c r="AU110" s="208"/>
    </row>
    <row r="111" spans="1:47" ht="14.45" customHeight="1" thickBot="1" x14ac:dyDescent="0.3">
      <c r="A111" s="162">
        <v>21</v>
      </c>
      <c r="B111" s="293"/>
      <c r="C111" s="296"/>
      <c r="D111" s="164" t="s">
        <v>243</v>
      </c>
      <c r="E111" s="374" t="s">
        <v>258</v>
      </c>
      <c r="F111" s="375"/>
      <c r="G111" s="375"/>
      <c r="H111" s="375"/>
      <c r="I111" s="375"/>
      <c r="J111" s="376"/>
      <c r="K111" s="126" t="s">
        <v>16</v>
      </c>
      <c r="L111" s="221" t="s">
        <v>284</v>
      </c>
      <c r="M111" s="127" t="s">
        <v>250</v>
      </c>
      <c r="N111" s="128" t="s">
        <v>4</v>
      </c>
      <c r="O111" s="129" t="s">
        <v>18</v>
      </c>
      <c r="P111" s="234" t="s">
        <v>188</v>
      </c>
      <c r="Q111" s="367"/>
      <c r="R111" s="366"/>
      <c r="S111" s="366"/>
      <c r="T111" s="366"/>
      <c r="U111" s="359"/>
      <c r="V111" s="360"/>
      <c r="W111" s="360"/>
      <c r="X111" s="360"/>
      <c r="Y111" s="361"/>
      <c r="Z111" s="328"/>
      <c r="AA111" s="329"/>
      <c r="AB111" s="330"/>
      <c r="AC111" s="209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6" t="s">
        <v>282</v>
      </c>
      <c r="AS111" s="204" t="e">
        <f>61.582*ACOS(SIN(AE109)*SIN(AG109)+COS(AE109)*COS(AG109)*(AE110-AG110))*6076.12</f>
        <v>#VALUE!</v>
      </c>
      <c r="AT111" s="208"/>
      <c r="AU111" s="208"/>
    </row>
    <row r="112" spans="1:47" ht="35.1" customHeight="1" thickTop="1" thickBot="1" x14ac:dyDescent="0.3">
      <c r="A112" s="268" t="str">
        <f>IF(Z109=1,"VERIFIED",IF(AA109=1,"RECHECKED",IF(V109=1,"RECHECK",IF(X109=1,"VERIFY",IF(Y109=1,"NEED PMY APP","SANITY CHECK ONLY")))))</f>
        <v>SANITY CHECK ONLY</v>
      </c>
      <c r="B112" s="294"/>
      <c r="C112" s="297"/>
      <c r="D112" s="165" t="s">
        <v>192</v>
      </c>
      <c r="E112" s="179" t="s">
        <v>0</v>
      </c>
      <c r="F112" s="183" t="s">
        <v>0</v>
      </c>
      <c r="G112" s="174" t="s">
        <v>0</v>
      </c>
      <c r="H112" s="173" t="s">
        <v>0</v>
      </c>
      <c r="I112" s="183" t="s">
        <v>0</v>
      </c>
      <c r="J112" s="174" t="s">
        <v>0</v>
      </c>
      <c r="K112" s="130" t="str">
        <f>$N$7</f>
        <v xml:space="preserve"> </v>
      </c>
      <c r="L112" s="269" t="str">
        <f>IF(E112=" ","OBS POSN not in use ",AU109*6076.12)</f>
        <v xml:space="preserve">OBS POSN not in use </v>
      </c>
      <c r="M112" s="214">
        <v>0</v>
      </c>
      <c r="N112" s="258" t="str">
        <f>IF(W109=1,"Need Photo","Has Photo")</f>
        <v>Has Photo</v>
      </c>
      <c r="O112" s="163" t="s">
        <v>257</v>
      </c>
      <c r="P112" s="236" t="str">
        <f>IF(E112=" ","Not being used",(IF(L112&gt;O109,"OFF STA","ON STA")))</f>
        <v>Not being used</v>
      </c>
      <c r="Q112" s="368"/>
      <c r="R112" s="369"/>
      <c r="S112" s="369"/>
      <c r="T112" s="369"/>
      <c r="U112" s="362"/>
      <c r="V112" s="363"/>
      <c r="W112" s="363"/>
      <c r="X112" s="363"/>
      <c r="Y112" s="364"/>
      <c r="Z112" s="331"/>
      <c r="AA112" s="332"/>
      <c r="AB112" s="333"/>
      <c r="AC112" s="13"/>
    </row>
    <row r="113" spans="1:47" ht="9" customHeight="1" thickTop="1" thickBot="1" x14ac:dyDescent="0.3">
      <c r="A113" s="277" t="s">
        <v>0</v>
      </c>
      <c r="B113" s="132" t="s">
        <v>11</v>
      </c>
      <c r="C113" s="133"/>
      <c r="D113" s="134" t="s">
        <v>12</v>
      </c>
      <c r="E113" s="176" t="s">
        <v>246</v>
      </c>
      <c r="F113" s="176" t="s">
        <v>247</v>
      </c>
      <c r="G113" s="168" t="s">
        <v>248</v>
      </c>
      <c r="H113" s="134" t="s">
        <v>246</v>
      </c>
      <c r="I113" s="176" t="s">
        <v>247</v>
      </c>
      <c r="J113" s="168" t="s">
        <v>248</v>
      </c>
      <c r="K113" s="135" t="s">
        <v>13</v>
      </c>
      <c r="L113" s="136" t="s">
        <v>14</v>
      </c>
      <c r="M113" s="136" t="s">
        <v>17</v>
      </c>
      <c r="N113" s="137" t="s">
        <v>15</v>
      </c>
      <c r="O113" s="138" t="s">
        <v>19</v>
      </c>
      <c r="P113" s="233" t="s">
        <v>255</v>
      </c>
      <c r="Q113" s="141" t="s">
        <v>252</v>
      </c>
      <c r="R113" s="142"/>
      <c r="S113" s="143" t="s">
        <v>191</v>
      </c>
      <c r="T113" s="226"/>
      <c r="U113" s="289" t="s">
        <v>285</v>
      </c>
      <c r="V113" s="482"/>
      <c r="W113" s="482"/>
      <c r="X113" s="482"/>
      <c r="Y113" s="483"/>
      <c r="Z113" s="222" t="s">
        <v>238</v>
      </c>
      <c r="AA113" s="223" t="s">
        <v>239</v>
      </c>
      <c r="AB113" s="224" t="s">
        <v>240</v>
      </c>
      <c r="AC113" s="199"/>
      <c r="AD113" s="200"/>
      <c r="AE113" s="201" t="s">
        <v>265</v>
      </c>
      <c r="AF113" s="200"/>
      <c r="AG113" s="201" t="s">
        <v>266</v>
      </c>
      <c r="AH113" s="201"/>
      <c r="AI113" s="201" t="s">
        <v>267</v>
      </c>
      <c r="AJ113" s="200"/>
      <c r="AK113" s="202" t="s">
        <v>277</v>
      </c>
      <c r="AL113" s="200"/>
      <c r="AM113" s="201"/>
      <c r="AN113" s="200"/>
      <c r="AO113" s="202" t="s">
        <v>274</v>
      </c>
      <c r="AP113" s="200"/>
      <c r="AQ113" s="201"/>
      <c r="AR113" s="200"/>
      <c r="AS113" s="201"/>
      <c r="AT113" s="200"/>
      <c r="AU113" s="200"/>
    </row>
    <row r="114" spans="1:47" ht="14.45" customHeight="1" thickBot="1" x14ac:dyDescent="0.3">
      <c r="A114" s="124">
        <v>0</v>
      </c>
      <c r="B114" s="292" t="s">
        <v>320</v>
      </c>
      <c r="C114" s="295" t="s">
        <v>0</v>
      </c>
      <c r="D114" s="164" t="s">
        <v>237</v>
      </c>
      <c r="E114" s="177">
        <v>41</v>
      </c>
      <c r="F114" s="181">
        <v>39</v>
      </c>
      <c r="G114" s="125">
        <v>43.98</v>
      </c>
      <c r="H114" s="155">
        <v>68</v>
      </c>
      <c r="I114" s="181">
        <v>57</v>
      </c>
      <c r="J114" s="125">
        <v>13.5</v>
      </c>
      <c r="K114" s="298" t="s">
        <v>0</v>
      </c>
      <c r="L114" s="300" t="s">
        <v>0</v>
      </c>
      <c r="M114" s="302">
        <v>10.8</v>
      </c>
      <c r="N114" s="348">
        <f>IF(M114=" "," ",(M114+$L$7-M117))</f>
        <v>7.3000000000000007</v>
      </c>
      <c r="O114" s="305">
        <v>500</v>
      </c>
      <c r="P114" s="337">
        <v>41873</v>
      </c>
      <c r="Q114" s="575">
        <v>43160</v>
      </c>
      <c r="R114" s="576">
        <v>43435</v>
      </c>
      <c r="S114" s="309" t="s">
        <v>302</v>
      </c>
      <c r="T114" s="310"/>
      <c r="U114" s="227">
        <v>1</v>
      </c>
      <c r="V114" s="147" t="s">
        <v>0</v>
      </c>
      <c r="W114" s="148" t="s">
        <v>0</v>
      </c>
      <c r="X114" s="149">
        <v>1</v>
      </c>
      <c r="Y114" s="150" t="s">
        <v>0</v>
      </c>
      <c r="Z114" s="157" t="s">
        <v>0</v>
      </c>
      <c r="AA114" s="156" t="s">
        <v>0</v>
      </c>
      <c r="AB114" s="158" t="s">
        <v>0</v>
      </c>
      <c r="AC114" s="203" t="s">
        <v>237</v>
      </c>
      <c r="AD114" s="206" t="s">
        <v>261</v>
      </c>
      <c r="AE114" s="205">
        <f>E114+F114/60+G114/60/60</f>
        <v>41.662216666666666</v>
      </c>
      <c r="AF114" s="206" t="s">
        <v>262</v>
      </c>
      <c r="AG114" s="205" t="e">
        <f>E117+F117/60+G117/60/60</f>
        <v>#VALUE!</v>
      </c>
      <c r="AH114" s="212" t="s">
        <v>268</v>
      </c>
      <c r="AI114" s="205" t="e">
        <f>AG114-AE114</f>
        <v>#VALUE!</v>
      </c>
      <c r="AJ114" s="206" t="s">
        <v>270</v>
      </c>
      <c r="AK114" s="205" t="e">
        <f>AI115*60*COS((AE114+AG114)/2*PI()/180)</f>
        <v>#VALUE!</v>
      </c>
      <c r="AL114" s="206" t="s">
        <v>272</v>
      </c>
      <c r="AM114" s="205" t="e">
        <f>AK114*6076.12</f>
        <v>#VALUE!</v>
      </c>
      <c r="AN114" s="206" t="s">
        <v>275</v>
      </c>
      <c r="AO114" s="205">
        <f>AE114*PI()/180</f>
        <v>0.7271428545125902</v>
      </c>
      <c r="AP114" s="206" t="s">
        <v>278</v>
      </c>
      <c r="AQ114" s="205" t="e">
        <f>AG114 *PI()/180</f>
        <v>#VALUE!</v>
      </c>
      <c r="AR114" s="206" t="s">
        <v>280</v>
      </c>
      <c r="AS114" s="205" t="e">
        <f>1*ATAN2(COS(AO114)*SIN(AQ114)-SIN(AO114)*COS(AQ114)*COS(AQ115-AO115),SIN(AQ115-AO115)*COS(AQ114))</f>
        <v>#VALUE!</v>
      </c>
      <c r="AT114" s="207" t="s">
        <v>283</v>
      </c>
      <c r="AU114" s="213" t="e">
        <f>SQRT(AK115*AK115+AK114*AK114)</f>
        <v>#VALUE!</v>
      </c>
    </row>
    <row r="115" spans="1:47" ht="14.45" customHeight="1" thickTop="1" thickBot="1" x14ac:dyDescent="0.3">
      <c r="A115" s="166">
        <v>100117157555</v>
      </c>
      <c r="B115" s="293"/>
      <c r="C115" s="296"/>
      <c r="D115" s="164" t="s">
        <v>242</v>
      </c>
      <c r="E115" s="377" t="s">
        <v>259</v>
      </c>
      <c r="F115" s="378"/>
      <c r="G115" s="378"/>
      <c r="H115" s="378"/>
      <c r="I115" s="378"/>
      <c r="J115" s="379"/>
      <c r="K115" s="299"/>
      <c r="L115" s="301"/>
      <c r="M115" s="302"/>
      <c r="N115" s="349"/>
      <c r="O115" s="306"/>
      <c r="P115" s="338"/>
      <c r="Q115" s="558" t="s">
        <v>345</v>
      </c>
      <c r="R115" s="559"/>
      <c r="S115" s="559"/>
      <c r="T115" s="559"/>
      <c r="U115" s="573" t="s">
        <v>347</v>
      </c>
      <c r="V115" s="564"/>
      <c r="W115" s="564"/>
      <c r="X115" s="564"/>
      <c r="Y115" s="565"/>
      <c r="Z115" s="325" t="s">
        <v>298</v>
      </c>
      <c r="AA115" s="326"/>
      <c r="AB115" s="327"/>
      <c r="AC115" s="203" t="s">
        <v>192</v>
      </c>
      <c r="AD115" s="206" t="s">
        <v>263</v>
      </c>
      <c r="AE115" s="205">
        <f>H114+I114/60+J114/60/60</f>
        <v>68.953749999999999</v>
      </c>
      <c r="AF115" s="206" t="s">
        <v>264</v>
      </c>
      <c r="AG115" s="205" t="e">
        <f>H117+I117/60+J117/60/60</f>
        <v>#VALUE!</v>
      </c>
      <c r="AH115" s="212" t="s">
        <v>269</v>
      </c>
      <c r="AI115" s="205" t="e">
        <f>AE115-AG115</f>
        <v>#VALUE!</v>
      </c>
      <c r="AJ115" s="206" t="s">
        <v>271</v>
      </c>
      <c r="AK115" s="205" t="e">
        <f>AI114*60</f>
        <v>#VALUE!</v>
      </c>
      <c r="AL115" s="206" t="s">
        <v>273</v>
      </c>
      <c r="AM115" s="205" t="e">
        <f>AK115*6076.12</f>
        <v>#VALUE!</v>
      </c>
      <c r="AN115" s="206" t="s">
        <v>276</v>
      </c>
      <c r="AO115" s="205">
        <f>AE115*PI()/180</f>
        <v>1.2034699690970401</v>
      </c>
      <c r="AP115" s="206" t="s">
        <v>279</v>
      </c>
      <c r="AQ115" s="205" t="e">
        <f>AG115*PI()/180</f>
        <v>#VALUE!</v>
      </c>
      <c r="AR115" s="206" t="s">
        <v>281</v>
      </c>
      <c r="AS115" s="204" t="e">
        <f>IF(360+AS114/(2*PI())*360&gt;360,AS114/(PI())*360,360+AS114/(2*PI())*360)</f>
        <v>#VALUE!</v>
      </c>
      <c r="AT115" s="208"/>
      <c r="AU115" s="208"/>
    </row>
    <row r="116" spans="1:47" ht="14.45" customHeight="1" thickBot="1" x14ac:dyDescent="0.3">
      <c r="A116" s="162">
        <v>22</v>
      </c>
      <c r="B116" s="293"/>
      <c r="C116" s="296"/>
      <c r="D116" s="164" t="s">
        <v>243</v>
      </c>
      <c r="E116" s="374" t="s">
        <v>258</v>
      </c>
      <c r="F116" s="375"/>
      <c r="G116" s="375"/>
      <c r="H116" s="375"/>
      <c r="I116" s="375"/>
      <c r="J116" s="376"/>
      <c r="K116" s="126" t="s">
        <v>16</v>
      </c>
      <c r="L116" s="221" t="s">
        <v>284</v>
      </c>
      <c r="M116" s="127" t="s">
        <v>250</v>
      </c>
      <c r="N116" s="128" t="s">
        <v>4</v>
      </c>
      <c r="O116" s="129" t="s">
        <v>18</v>
      </c>
      <c r="P116" s="234" t="s">
        <v>188</v>
      </c>
      <c r="Q116" s="560"/>
      <c r="R116" s="559"/>
      <c r="S116" s="559"/>
      <c r="T116" s="559"/>
      <c r="U116" s="566"/>
      <c r="V116" s="567"/>
      <c r="W116" s="567"/>
      <c r="X116" s="567"/>
      <c r="Y116" s="568"/>
      <c r="Z116" s="328"/>
      <c r="AA116" s="329"/>
      <c r="AB116" s="330"/>
      <c r="AC116" s="209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6" t="s">
        <v>282</v>
      </c>
      <c r="AS116" s="204" t="e">
        <f>61.582*ACOS(SIN(AE114)*SIN(AG114)+COS(AE114)*COS(AG114)*(AE115-AG115))*6076.12</f>
        <v>#VALUE!</v>
      </c>
      <c r="AT116" s="208"/>
      <c r="AU116" s="208"/>
    </row>
    <row r="117" spans="1:47" ht="35.1" customHeight="1" thickTop="1" thickBot="1" x14ac:dyDescent="0.3">
      <c r="A117" s="572" t="str">
        <f>IF(Z114=1,"VERIFIED",IF(AA114=1,"RECHECKED",IF(V114=1,"RECHECK",IF(X114=1,"VERIFY",IF(Y114=1,"NEED PMY APP","SANITY CHECK ONLY")))))</f>
        <v>VERIFY</v>
      </c>
      <c r="B117" s="294"/>
      <c r="C117" s="297"/>
      <c r="D117" s="165" t="s">
        <v>192</v>
      </c>
      <c r="E117" s="179" t="s">
        <v>0</v>
      </c>
      <c r="F117" s="183" t="s">
        <v>0</v>
      </c>
      <c r="G117" s="174" t="s">
        <v>0</v>
      </c>
      <c r="H117" s="173" t="s">
        <v>0</v>
      </c>
      <c r="I117" s="183" t="s">
        <v>0</v>
      </c>
      <c r="J117" s="174" t="s">
        <v>0</v>
      </c>
      <c r="K117" s="130" t="str">
        <f>$N$7</f>
        <v xml:space="preserve"> </v>
      </c>
      <c r="L117" s="269" t="str">
        <f>IF(E117=" ","OBS POSN not in use ",AU114*6076.12)</f>
        <v xml:space="preserve">OBS POSN not in use </v>
      </c>
      <c r="M117" s="214">
        <v>3.5</v>
      </c>
      <c r="N117" s="258" t="str">
        <f>IF(W114=1,"Need Photo","Has Photo")</f>
        <v>Has Photo</v>
      </c>
      <c r="O117" s="163" t="s">
        <v>257</v>
      </c>
      <c r="P117" s="236" t="str">
        <f>IF(E117=" ","Not being used",(IF(L117&gt;O114,"OFF STA","ON STA")))</f>
        <v>Not being used</v>
      </c>
      <c r="Q117" s="561"/>
      <c r="R117" s="562"/>
      <c r="S117" s="562"/>
      <c r="T117" s="562"/>
      <c r="U117" s="569"/>
      <c r="V117" s="570"/>
      <c r="W117" s="570"/>
      <c r="X117" s="570"/>
      <c r="Y117" s="571"/>
      <c r="Z117" s="331"/>
      <c r="AA117" s="332"/>
      <c r="AB117" s="333"/>
      <c r="AC117" s="13"/>
    </row>
    <row r="118" spans="1:47" ht="9" customHeight="1" thickTop="1" thickBot="1" x14ac:dyDescent="0.3">
      <c r="A118" s="197" t="s">
        <v>0</v>
      </c>
      <c r="B118" s="132" t="s">
        <v>11</v>
      </c>
      <c r="C118" s="133"/>
      <c r="D118" s="134" t="s">
        <v>12</v>
      </c>
      <c r="E118" s="176" t="s">
        <v>246</v>
      </c>
      <c r="F118" s="176" t="s">
        <v>247</v>
      </c>
      <c r="G118" s="168" t="s">
        <v>248</v>
      </c>
      <c r="H118" s="134" t="s">
        <v>246</v>
      </c>
      <c r="I118" s="176" t="s">
        <v>247</v>
      </c>
      <c r="J118" s="168" t="s">
        <v>248</v>
      </c>
      <c r="K118" s="135" t="s">
        <v>13</v>
      </c>
      <c r="L118" s="136" t="s">
        <v>14</v>
      </c>
      <c r="M118" s="136" t="s">
        <v>17</v>
      </c>
      <c r="N118" s="137" t="s">
        <v>15</v>
      </c>
      <c r="O118" s="138" t="s">
        <v>19</v>
      </c>
      <c r="P118" s="233" t="s">
        <v>255</v>
      </c>
      <c r="Q118" s="141" t="s">
        <v>252</v>
      </c>
      <c r="R118" s="142"/>
      <c r="S118" s="143" t="s">
        <v>191</v>
      </c>
      <c r="T118" s="226"/>
      <c r="U118" s="289" t="s">
        <v>285</v>
      </c>
      <c r="V118" s="482"/>
      <c r="W118" s="482"/>
      <c r="X118" s="482"/>
      <c r="Y118" s="483"/>
      <c r="Z118" s="144" t="s">
        <v>238</v>
      </c>
      <c r="AA118" s="145" t="s">
        <v>239</v>
      </c>
      <c r="AB118" s="146" t="s">
        <v>240</v>
      </c>
      <c r="AC118" s="199"/>
      <c r="AD118" s="200"/>
      <c r="AE118" s="201" t="s">
        <v>265</v>
      </c>
      <c r="AF118" s="200"/>
      <c r="AG118" s="201" t="s">
        <v>266</v>
      </c>
      <c r="AH118" s="201"/>
      <c r="AI118" s="201" t="s">
        <v>267</v>
      </c>
      <c r="AJ118" s="200"/>
      <c r="AK118" s="202" t="s">
        <v>277</v>
      </c>
      <c r="AL118" s="200"/>
      <c r="AM118" s="201"/>
      <c r="AN118" s="200"/>
      <c r="AO118" s="202" t="s">
        <v>274</v>
      </c>
      <c r="AP118" s="200"/>
      <c r="AQ118" s="201"/>
      <c r="AR118" s="200"/>
      <c r="AS118" s="201"/>
      <c r="AT118" s="200"/>
      <c r="AU118" s="200"/>
    </row>
    <row r="119" spans="1:47" ht="14.45" customHeight="1" thickBot="1" x14ac:dyDescent="0.3">
      <c r="A119" s="124">
        <v>13835</v>
      </c>
      <c r="B119" s="292" t="s">
        <v>333</v>
      </c>
      <c r="C119" s="295" t="s">
        <v>0</v>
      </c>
      <c r="D119" s="164" t="s">
        <v>237</v>
      </c>
      <c r="E119" s="177">
        <v>41</v>
      </c>
      <c r="F119" s="181">
        <v>36</v>
      </c>
      <c r="G119" s="125">
        <v>4</v>
      </c>
      <c r="H119" s="155">
        <v>70</v>
      </c>
      <c r="I119" s="181">
        <v>1</v>
      </c>
      <c r="J119" s="125">
        <v>3</v>
      </c>
      <c r="K119" s="298" t="s">
        <v>0</v>
      </c>
      <c r="L119" s="300" t="s">
        <v>0</v>
      </c>
      <c r="M119" s="302">
        <v>11.7</v>
      </c>
      <c r="N119" s="348">
        <f>IF(M119=" "," ",(M119+$L$7-M122))</f>
        <v>8.1999999999999993</v>
      </c>
      <c r="O119" s="305">
        <v>500</v>
      </c>
      <c r="P119" s="337">
        <v>41853</v>
      </c>
      <c r="Q119" s="575">
        <v>43160</v>
      </c>
      <c r="R119" s="576">
        <v>43374</v>
      </c>
      <c r="S119" s="309" t="s">
        <v>334</v>
      </c>
      <c r="T119" s="310"/>
      <c r="U119" s="227">
        <v>1</v>
      </c>
      <c r="V119" s="147" t="s">
        <v>0</v>
      </c>
      <c r="W119" s="148" t="s">
        <v>0</v>
      </c>
      <c r="X119" s="149">
        <v>1</v>
      </c>
      <c r="Y119" s="150" t="s">
        <v>0</v>
      </c>
      <c r="Z119" s="151" t="s">
        <v>0</v>
      </c>
      <c r="AA119" s="147" t="s">
        <v>0</v>
      </c>
      <c r="AB119" s="152" t="s">
        <v>0</v>
      </c>
      <c r="AC119" s="203" t="s">
        <v>237</v>
      </c>
      <c r="AD119" s="206" t="s">
        <v>261</v>
      </c>
      <c r="AE119" s="205">
        <f>E119+F119/60+G119/60/60</f>
        <v>41.601111111111109</v>
      </c>
      <c r="AF119" s="206" t="s">
        <v>262</v>
      </c>
      <c r="AG119" s="205" t="e">
        <f>E122+F122/60+G122/60/60</f>
        <v>#VALUE!</v>
      </c>
      <c r="AH119" s="212" t="s">
        <v>268</v>
      </c>
      <c r="AI119" s="205" t="e">
        <f>AG119-AE119</f>
        <v>#VALUE!</v>
      </c>
      <c r="AJ119" s="206" t="s">
        <v>270</v>
      </c>
      <c r="AK119" s="205" t="e">
        <f>AI120*60*COS((AE119+AG119)/2*PI()/180)</f>
        <v>#VALUE!</v>
      </c>
      <c r="AL119" s="206" t="s">
        <v>272</v>
      </c>
      <c r="AM119" s="205" t="e">
        <f>AK119*6076.12</f>
        <v>#VALUE!</v>
      </c>
      <c r="AN119" s="206" t="s">
        <v>275</v>
      </c>
      <c r="AO119" s="205">
        <f>AE119*PI()/180</f>
        <v>0.72607636137688536</v>
      </c>
      <c r="AP119" s="206" t="s">
        <v>278</v>
      </c>
      <c r="AQ119" s="205" t="e">
        <f>AG119 *PI()/180</f>
        <v>#VALUE!</v>
      </c>
      <c r="AR119" s="206" t="s">
        <v>280</v>
      </c>
      <c r="AS119" s="205" t="e">
        <f>1*ATAN2(COS(AO119)*SIN(AQ119)-SIN(AO119)*COS(AQ119)*COS(AQ120-AO120),SIN(AQ120-AO120)*COS(AQ119))</f>
        <v>#VALUE!</v>
      </c>
      <c r="AT119" s="207" t="s">
        <v>283</v>
      </c>
      <c r="AU119" s="213" t="e">
        <f>SQRT(AK120*AK120+AK119*AK119)</f>
        <v>#VALUE!</v>
      </c>
    </row>
    <row r="120" spans="1:47" ht="14.45" customHeight="1" thickTop="1" thickBot="1" x14ac:dyDescent="0.3">
      <c r="A120" s="166">
        <v>200100217370</v>
      </c>
      <c r="B120" s="293"/>
      <c r="C120" s="296"/>
      <c r="D120" s="164" t="s">
        <v>242</v>
      </c>
      <c r="E120" s="178">
        <f t="shared" ref="E120:J120" si="16">E119</f>
        <v>41</v>
      </c>
      <c r="F120" s="182">
        <f t="shared" si="16"/>
        <v>36</v>
      </c>
      <c r="G120" s="171">
        <f t="shared" si="16"/>
        <v>4</v>
      </c>
      <c r="H120" s="154">
        <f t="shared" si="16"/>
        <v>70</v>
      </c>
      <c r="I120" s="182">
        <f t="shared" si="16"/>
        <v>1</v>
      </c>
      <c r="J120" s="172">
        <f t="shared" si="16"/>
        <v>3</v>
      </c>
      <c r="K120" s="299"/>
      <c r="L120" s="301"/>
      <c r="M120" s="302"/>
      <c r="N120" s="349"/>
      <c r="O120" s="306"/>
      <c r="P120" s="338"/>
      <c r="Q120" s="558" t="s">
        <v>337</v>
      </c>
      <c r="R120" s="559"/>
      <c r="S120" s="559"/>
      <c r="T120" s="559"/>
      <c r="U120" s="573" t="s">
        <v>347</v>
      </c>
      <c r="V120" s="564"/>
      <c r="W120" s="564"/>
      <c r="X120" s="564"/>
      <c r="Y120" s="565"/>
      <c r="Z120" s="339" t="s">
        <v>336</v>
      </c>
      <c r="AA120" s="340"/>
      <c r="AB120" s="341"/>
      <c r="AC120" s="203" t="s">
        <v>192</v>
      </c>
      <c r="AD120" s="206" t="s">
        <v>263</v>
      </c>
      <c r="AE120" s="205">
        <f>H119+I119/60+J119/60/60</f>
        <v>70.017499999999998</v>
      </c>
      <c r="AF120" s="206" t="s">
        <v>264</v>
      </c>
      <c r="AG120" s="205" t="e">
        <f>H122+I122/60+J122/60/60</f>
        <v>#VALUE!</v>
      </c>
      <c r="AH120" s="212" t="s">
        <v>269</v>
      </c>
      <c r="AI120" s="205" t="e">
        <f>AE120-AG120</f>
        <v>#VALUE!</v>
      </c>
      <c r="AJ120" s="206" t="s">
        <v>271</v>
      </c>
      <c r="AK120" s="205" t="e">
        <f>AI119*60</f>
        <v>#VALUE!</v>
      </c>
      <c r="AL120" s="206" t="s">
        <v>273</v>
      </c>
      <c r="AM120" s="205" t="e">
        <f>AK120*6076.12</f>
        <v>#VALUE!</v>
      </c>
      <c r="AN120" s="206" t="s">
        <v>276</v>
      </c>
      <c r="AO120" s="205">
        <f>AE120*PI()/180</f>
        <v>1.2220359090151296</v>
      </c>
      <c r="AP120" s="206" t="s">
        <v>279</v>
      </c>
      <c r="AQ120" s="205" t="e">
        <f>AG120*PI()/180</f>
        <v>#VALUE!</v>
      </c>
      <c r="AR120" s="206" t="s">
        <v>281</v>
      </c>
      <c r="AS120" s="204" t="e">
        <f>IF(360+AS119/(2*PI())*360&gt;360,AS119/(PI())*360,360+AS119/(2*PI())*360)</f>
        <v>#VALUE!</v>
      </c>
      <c r="AT120" s="208"/>
      <c r="AU120" s="208"/>
    </row>
    <row r="121" spans="1:47" ht="14.45" customHeight="1" thickBot="1" x14ac:dyDescent="0.3">
      <c r="A121" s="162">
        <v>23</v>
      </c>
      <c r="B121" s="293"/>
      <c r="C121" s="296"/>
      <c r="D121" s="164" t="s">
        <v>243</v>
      </c>
      <c r="E121" s="272">
        <f t="shared" ref="E121:I121" si="17">E120</f>
        <v>41</v>
      </c>
      <c r="F121" s="273">
        <f t="shared" si="17"/>
        <v>36</v>
      </c>
      <c r="G121" s="274">
        <v>19.876999999999999</v>
      </c>
      <c r="H121" s="275">
        <f t="shared" si="17"/>
        <v>70</v>
      </c>
      <c r="I121" s="273">
        <f t="shared" si="17"/>
        <v>1</v>
      </c>
      <c r="J121" s="276">
        <v>48.41</v>
      </c>
      <c r="K121" s="126" t="s">
        <v>16</v>
      </c>
      <c r="L121" s="221" t="s">
        <v>284</v>
      </c>
      <c r="M121" s="127" t="s">
        <v>250</v>
      </c>
      <c r="N121" s="128" t="s">
        <v>4</v>
      </c>
      <c r="O121" s="129" t="s">
        <v>18</v>
      </c>
      <c r="P121" s="234" t="s">
        <v>188</v>
      </c>
      <c r="Q121" s="560"/>
      <c r="R121" s="559"/>
      <c r="S121" s="559"/>
      <c r="T121" s="559"/>
      <c r="U121" s="566"/>
      <c r="V121" s="567"/>
      <c r="W121" s="567"/>
      <c r="X121" s="567"/>
      <c r="Y121" s="568"/>
      <c r="Z121" s="342"/>
      <c r="AA121" s="343"/>
      <c r="AB121" s="344"/>
      <c r="AC121" s="209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6" t="s">
        <v>282</v>
      </c>
      <c r="AS121" s="204" t="e">
        <f>61.582*ACOS(SIN(AE119)*SIN(AG119)+COS(AE119)*COS(AG119)*(AE120-AG120))*6076.12</f>
        <v>#VALUE!</v>
      </c>
      <c r="AT121" s="208"/>
      <c r="AU121" s="208"/>
    </row>
    <row r="122" spans="1:47" ht="35.1" customHeight="1" thickTop="1" thickBot="1" x14ac:dyDescent="0.3">
      <c r="A122" s="572" t="str">
        <f>IF(Z119=1,"VERIFIED",IF(AA119=1,"RECHECKED",IF(V119=1,"RECHECK",IF(X119=1,"VERIFY",IF(Y119=1,"NEED PMY APP","SANITY CHECK ONLY")))))</f>
        <v>VERIFY</v>
      </c>
      <c r="B122" s="294"/>
      <c r="C122" s="297"/>
      <c r="D122" s="165" t="s">
        <v>192</v>
      </c>
      <c r="E122" s="179" t="s">
        <v>0</v>
      </c>
      <c r="F122" s="183" t="s">
        <v>0</v>
      </c>
      <c r="G122" s="174" t="s">
        <v>0</v>
      </c>
      <c r="H122" s="173" t="s">
        <v>0</v>
      </c>
      <c r="I122" s="183" t="s">
        <v>0</v>
      </c>
      <c r="J122" s="174" t="s">
        <v>0</v>
      </c>
      <c r="K122" s="130" t="str">
        <f>$N$7</f>
        <v xml:space="preserve"> </v>
      </c>
      <c r="L122" s="269" t="str">
        <f>IF(E122=" ","OBS POSN not in use ",AU119*6076.12)</f>
        <v xml:space="preserve">OBS POSN not in use </v>
      </c>
      <c r="M122" s="214">
        <v>3.5</v>
      </c>
      <c r="N122" s="259" t="str">
        <f>IF(W119=1,"Need Photo","Has Photo")</f>
        <v>Has Photo</v>
      </c>
      <c r="O122" s="257" t="s">
        <v>257</v>
      </c>
      <c r="P122" s="236" t="str">
        <f>IF(E122=" ","Not being used",(IF(L122&gt;O119,"OFF STA","ON STA")))</f>
        <v>Not being used</v>
      </c>
      <c r="Q122" s="561"/>
      <c r="R122" s="562"/>
      <c r="S122" s="562"/>
      <c r="T122" s="562"/>
      <c r="U122" s="569"/>
      <c r="V122" s="570"/>
      <c r="W122" s="570"/>
      <c r="X122" s="570"/>
      <c r="Y122" s="571"/>
      <c r="Z122" s="345"/>
      <c r="AA122" s="346"/>
      <c r="AB122" s="347"/>
      <c r="AC122" s="13"/>
    </row>
    <row r="123" spans="1:47" ht="9" customHeight="1" thickTop="1" thickBot="1" x14ac:dyDescent="0.3">
      <c r="A123" s="277" t="s">
        <v>0</v>
      </c>
      <c r="B123" s="132" t="s">
        <v>11</v>
      </c>
      <c r="C123" s="133"/>
      <c r="D123" s="134" t="s">
        <v>12</v>
      </c>
      <c r="E123" s="176" t="s">
        <v>246</v>
      </c>
      <c r="F123" s="176" t="s">
        <v>247</v>
      </c>
      <c r="G123" s="168" t="s">
        <v>248</v>
      </c>
      <c r="H123" s="134" t="s">
        <v>246</v>
      </c>
      <c r="I123" s="176" t="s">
        <v>247</v>
      </c>
      <c r="J123" s="168" t="s">
        <v>248</v>
      </c>
      <c r="K123" s="135" t="s">
        <v>13</v>
      </c>
      <c r="L123" s="136" t="s">
        <v>14</v>
      </c>
      <c r="M123" s="136" t="s">
        <v>17</v>
      </c>
      <c r="N123" s="137" t="s">
        <v>15</v>
      </c>
      <c r="O123" s="138" t="s">
        <v>19</v>
      </c>
      <c r="P123" s="233" t="s">
        <v>255</v>
      </c>
      <c r="Q123" s="141" t="s">
        <v>252</v>
      </c>
      <c r="R123" s="142"/>
      <c r="S123" s="143" t="s">
        <v>191</v>
      </c>
      <c r="T123" s="226"/>
      <c r="U123" s="289" t="s">
        <v>285</v>
      </c>
      <c r="V123" s="482"/>
      <c r="W123" s="482"/>
      <c r="X123" s="482"/>
      <c r="Y123" s="483"/>
      <c r="Z123" s="144" t="s">
        <v>238</v>
      </c>
      <c r="AA123" s="145" t="s">
        <v>239</v>
      </c>
      <c r="AB123" s="146" t="s">
        <v>240</v>
      </c>
      <c r="AC123" s="199"/>
      <c r="AD123" s="200"/>
      <c r="AE123" s="201" t="s">
        <v>265</v>
      </c>
      <c r="AF123" s="200"/>
      <c r="AG123" s="201" t="s">
        <v>266</v>
      </c>
      <c r="AH123" s="201"/>
      <c r="AI123" s="201" t="s">
        <v>267</v>
      </c>
      <c r="AJ123" s="200"/>
      <c r="AK123" s="202" t="s">
        <v>277</v>
      </c>
      <c r="AL123" s="200"/>
      <c r="AM123" s="201"/>
      <c r="AN123" s="200"/>
      <c r="AO123" s="202" t="s">
        <v>274</v>
      </c>
      <c r="AP123" s="200"/>
      <c r="AQ123" s="201"/>
      <c r="AR123" s="200"/>
      <c r="AS123" s="201"/>
      <c r="AT123" s="200"/>
      <c r="AU123" s="200"/>
    </row>
    <row r="124" spans="1:47" ht="14.45" customHeight="1" thickBot="1" x14ac:dyDescent="0.3">
      <c r="A124" s="124">
        <v>13840</v>
      </c>
      <c r="B124" s="292" t="s">
        <v>335</v>
      </c>
      <c r="C124" s="295" t="s">
        <v>0</v>
      </c>
      <c r="D124" s="164" t="s">
        <v>237</v>
      </c>
      <c r="E124" s="177">
        <v>41</v>
      </c>
      <c r="F124" s="181">
        <v>36</v>
      </c>
      <c r="G124" s="125">
        <v>2</v>
      </c>
      <c r="H124" s="155">
        <v>70</v>
      </c>
      <c r="I124" s="181">
        <v>1</v>
      </c>
      <c r="J124" s="125">
        <v>48</v>
      </c>
      <c r="K124" s="298" t="s">
        <v>0</v>
      </c>
      <c r="L124" s="300" t="s">
        <v>0</v>
      </c>
      <c r="M124" s="302">
        <v>5.2</v>
      </c>
      <c r="N124" s="348">
        <f>IF(M124=" "," ",(M124+$L$7-M127))</f>
        <v>1.7000000000000002</v>
      </c>
      <c r="O124" s="305">
        <v>500</v>
      </c>
      <c r="P124" s="337">
        <v>41873</v>
      </c>
      <c r="Q124" s="575">
        <v>43160</v>
      </c>
      <c r="R124" s="578">
        <v>43435</v>
      </c>
      <c r="S124" s="309" t="s">
        <v>334</v>
      </c>
      <c r="T124" s="310"/>
      <c r="U124" s="227">
        <v>1</v>
      </c>
      <c r="V124" s="147" t="s">
        <v>0</v>
      </c>
      <c r="W124" s="148">
        <v>1</v>
      </c>
      <c r="X124" s="149">
        <v>1</v>
      </c>
      <c r="Y124" s="150" t="s">
        <v>0</v>
      </c>
      <c r="Z124" s="151" t="s">
        <v>0</v>
      </c>
      <c r="AA124" s="147" t="s">
        <v>0</v>
      </c>
      <c r="AB124" s="152" t="s">
        <v>0</v>
      </c>
      <c r="AC124" s="203" t="s">
        <v>237</v>
      </c>
      <c r="AD124" s="206" t="s">
        <v>261</v>
      </c>
      <c r="AE124" s="205">
        <f>E124+F124/60+G124/60/60</f>
        <v>41.600555555555559</v>
      </c>
      <c r="AF124" s="206" t="s">
        <v>262</v>
      </c>
      <c r="AG124" s="205" t="e">
        <f>E127+F127/60+G127/60/60</f>
        <v>#VALUE!</v>
      </c>
      <c r="AH124" s="212" t="s">
        <v>268</v>
      </c>
      <c r="AI124" s="205" t="e">
        <f>AG124-AE124</f>
        <v>#VALUE!</v>
      </c>
      <c r="AJ124" s="206" t="s">
        <v>270</v>
      </c>
      <c r="AK124" s="205" t="e">
        <f>AI125*60*COS((AE124+AG124)/2*PI()/180)</f>
        <v>#VALUE!</v>
      </c>
      <c r="AL124" s="206" t="s">
        <v>272</v>
      </c>
      <c r="AM124" s="205" t="e">
        <f>AK124*6076.12</f>
        <v>#VALUE!</v>
      </c>
      <c r="AN124" s="206" t="s">
        <v>275</v>
      </c>
      <c r="AO124" s="205">
        <f>AE124*PI()/180</f>
        <v>0.72606666510326334</v>
      </c>
      <c r="AP124" s="206" t="s">
        <v>278</v>
      </c>
      <c r="AQ124" s="205" t="e">
        <f>AG124 *PI()/180</f>
        <v>#VALUE!</v>
      </c>
      <c r="AR124" s="206" t="s">
        <v>280</v>
      </c>
      <c r="AS124" s="205" t="e">
        <f>1*ATAN2(COS(AO124)*SIN(AQ124)-SIN(AO124)*COS(AQ124)*COS(AQ125-AO125),SIN(AQ125-AO125)*COS(AQ124))</f>
        <v>#VALUE!</v>
      </c>
      <c r="AT124" s="207" t="s">
        <v>283</v>
      </c>
      <c r="AU124" s="213" t="e">
        <f>SQRT(AK125*AK125+AK124*AK124)</f>
        <v>#VALUE!</v>
      </c>
    </row>
    <row r="125" spans="1:47" ht="14.45" customHeight="1" thickTop="1" thickBot="1" x14ac:dyDescent="0.3">
      <c r="A125" s="166">
        <v>200100217371</v>
      </c>
      <c r="B125" s="293"/>
      <c r="C125" s="296"/>
      <c r="D125" s="164" t="s">
        <v>242</v>
      </c>
      <c r="E125" s="178">
        <f t="shared" ref="E125:J125" si="18">E124</f>
        <v>41</v>
      </c>
      <c r="F125" s="182">
        <f t="shared" si="18"/>
        <v>36</v>
      </c>
      <c r="G125" s="171">
        <f t="shared" si="18"/>
        <v>2</v>
      </c>
      <c r="H125" s="154">
        <f t="shared" si="18"/>
        <v>70</v>
      </c>
      <c r="I125" s="182">
        <f t="shared" si="18"/>
        <v>1</v>
      </c>
      <c r="J125" s="172">
        <f t="shared" si="18"/>
        <v>48</v>
      </c>
      <c r="K125" s="299"/>
      <c r="L125" s="301"/>
      <c r="M125" s="302"/>
      <c r="N125" s="349"/>
      <c r="O125" s="306"/>
      <c r="P125" s="338"/>
      <c r="Q125" s="558" t="s">
        <v>341</v>
      </c>
      <c r="R125" s="559"/>
      <c r="S125" s="559"/>
      <c r="T125" s="559"/>
      <c r="U125" s="573" t="s">
        <v>347</v>
      </c>
      <c r="V125" s="564"/>
      <c r="W125" s="564"/>
      <c r="X125" s="564"/>
      <c r="Y125" s="565"/>
      <c r="Z125" s="339" t="s">
        <v>336</v>
      </c>
      <c r="AA125" s="340"/>
      <c r="AB125" s="341"/>
      <c r="AC125" s="203" t="s">
        <v>192</v>
      </c>
      <c r="AD125" s="206" t="s">
        <v>263</v>
      </c>
      <c r="AE125" s="205">
        <f>H124+I124/60+J124/60/60</f>
        <v>70.03</v>
      </c>
      <c r="AF125" s="206" t="s">
        <v>264</v>
      </c>
      <c r="AG125" s="205" t="e">
        <f>H127+I127/60+J127/60/60</f>
        <v>#VALUE!</v>
      </c>
      <c r="AH125" s="212" t="s">
        <v>269</v>
      </c>
      <c r="AI125" s="205" t="e">
        <f>AE125-AG125</f>
        <v>#VALUE!</v>
      </c>
      <c r="AJ125" s="206" t="s">
        <v>271</v>
      </c>
      <c r="AK125" s="205" t="e">
        <f>AI124*60</f>
        <v>#VALUE!</v>
      </c>
      <c r="AL125" s="206" t="s">
        <v>273</v>
      </c>
      <c r="AM125" s="205" t="e">
        <f>AK125*6076.12</f>
        <v>#VALUE!</v>
      </c>
      <c r="AN125" s="206" t="s">
        <v>276</v>
      </c>
      <c r="AO125" s="205">
        <f>AE125*PI()/180</f>
        <v>1.2222540751716291</v>
      </c>
      <c r="AP125" s="206" t="s">
        <v>279</v>
      </c>
      <c r="AQ125" s="205" t="e">
        <f>AG125*PI()/180</f>
        <v>#VALUE!</v>
      </c>
      <c r="AR125" s="206" t="s">
        <v>281</v>
      </c>
      <c r="AS125" s="204" t="e">
        <f>IF(360+AS124/(2*PI())*360&gt;360,AS124/(PI())*360,360+AS124/(2*PI())*360)</f>
        <v>#VALUE!</v>
      </c>
      <c r="AT125" s="208"/>
      <c r="AU125" s="208"/>
    </row>
    <row r="126" spans="1:47" ht="14.45" customHeight="1" thickBot="1" x14ac:dyDescent="0.3">
      <c r="A126" s="162">
        <v>24</v>
      </c>
      <c r="B126" s="293"/>
      <c r="C126" s="296"/>
      <c r="D126" s="164" t="s">
        <v>243</v>
      </c>
      <c r="E126" s="272">
        <f t="shared" ref="E126:I126" si="19">E125</f>
        <v>41</v>
      </c>
      <c r="F126" s="273">
        <f t="shared" si="19"/>
        <v>36</v>
      </c>
      <c r="G126" s="274">
        <v>19.876999999999999</v>
      </c>
      <c r="H126" s="275">
        <f t="shared" si="19"/>
        <v>70</v>
      </c>
      <c r="I126" s="273">
        <f t="shared" si="19"/>
        <v>1</v>
      </c>
      <c r="J126" s="276">
        <v>48.41</v>
      </c>
      <c r="K126" s="126" t="s">
        <v>16</v>
      </c>
      <c r="L126" s="221" t="s">
        <v>284</v>
      </c>
      <c r="M126" s="127" t="s">
        <v>250</v>
      </c>
      <c r="N126" s="128" t="s">
        <v>4</v>
      </c>
      <c r="O126" s="129" t="s">
        <v>18</v>
      </c>
      <c r="P126" s="234" t="s">
        <v>188</v>
      </c>
      <c r="Q126" s="560"/>
      <c r="R126" s="559"/>
      <c r="S126" s="559"/>
      <c r="T126" s="559"/>
      <c r="U126" s="566"/>
      <c r="V126" s="567"/>
      <c r="W126" s="567"/>
      <c r="X126" s="567"/>
      <c r="Y126" s="568"/>
      <c r="Z126" s="342"/>
      <c r="AA126" s="343"/>
      <c r="AB126" s="344"/>
      <c r="AC126" s="209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6" t="s">
        <v>282</v>
      </c>
      <c r="AS126" s="204" t="e">
        <f>61.582*ACOS(SIN(AE124)*SIN(AG124)+COS(AE124)*COS(AG124)*(AE125-AG125))*6076.12</f>
        <v>#VALUE!</v>
      </c>
      <c r="AT126" s="208"/>
      <c r="AU126" s="208"/>
    </row>
    <row r="127" spans="1:47" ht="35.1" customHeight="1" thickTop="1" thickBot="1" x14ac:dyDescent="0.3">
      <c r="A127" s="572" t="str">
        <f>IF(Z124=1,"VERIFIED",IF(AA124=1,"RECHECKED",IF(V124=1,"RECHECK",IF(X124=1,"VERIFY",IF(Y124=1,"NEED PMY APP","SANITY CHECK ONLY")))))</f>
        <v>VERIFY</v>
      </c>
      <c r="B127" s="294"/>
      <c r="C127" s="297"/>
      <c r="D127" s="165" t="s">
        <v>192</v>
      </c>
      <c r="E127" s="179" t="s">
        <v>0</v>
      </c>
      <c r="F127" s="183" t="s">
        <v>0</v>
      </c>
      <c r="G127" s="174" t="s">
        <v>0</v>
      </c>
      <c r="H127" s="173" t="s">
        <v>0</v>
      </c>
      <c r="I127" s="183" t="s">
        <v>0</v>
      </c>
      <c r="J127" s="174" t="s">
        <v>0</v>
      </c>
      <c r="K127" s="130" t="str">
        <f>$N$7</f>
        <v xml:space="preserve"> </v>
      </c>
      <c r="L127" s="269" t="str">
        <f>IF(E127=" ","OBS POSN not in use ",AU124*6076.12)</f>
        <v xml:space="preserve">OBS POSN not in use </v>
      </c>
      <c r="M127" s="214">
        <v>3.5</v>
      </c>
      <c r="N127" s="270" t="str">
        <f>IF(W124=1,"Need a Photo","Ha as Photo")</f>
        <v>Need a Photo</v>
      </c>
      <c r="O127" s="257" t="s">
        <v>257</v>
      </c>
      <c r="P127" s="236" t="str">
        <f>IF(E127=" ","Not being used",(IF(L127&gt;O124,"OFF STA","ON STA")))</f>
        <v>Not being used</v>
      </c>
      <c r="Q127" s="561"/>
      <c r="R127" s="562"/>
      <c r="S127" s="562"/>
      <c r="T127" s="562"/>
      <c r="U127" s="569"/>
      <c r="V127" s="570"/>
      <c r="W127" s="570"/>
      <c r="X127" s="570"/>
      <c r="Y127" s="571"/>
      <c r="Z127" s="345"/>
      <c r="AA127" s="346"/>
      <c r="AB127" s="347"/>
      <c r="AC127" s="209"/>
    </row>
    <row r="128" spans="1:47" ht="9" customHeight="1" thickTop="1" thickBot="1" x14ac:dyDescent="0.3">
      <c r="A128" s="277" t="s">
        <v>0</v>
      </c>
      <c r="B128" s="132" t="s">
        <v>11</v>
      </c>
      <c r="C128" s="133"/>
      <c r="D128" s="134" t="s">
        <v>12</v>
      </c>
      <c r="E128" s="176" t="s">
        <v>246</v>
      </c>
      <c r="F128" s="176" t="s">
        <v>247</v>
      </c>
      <c r="G128" s="168" t="s">
        <v>248</v>
      </c>
      <c r="H128" s="134" t="s">
        <v>246</v>
      </c>
      <c r="I128" s="176" t="s">
        <v>247</v>
      </c>
      <c r="J128" s="168" t="s">
        <v>248</v>
      </c>
      <c r="K128" s="135" t="s">
        <v>13</v>
      </c>
      <c r="L128" s="136" t="s">
        <v>14</v>
      </c>
      <c r="M128" s="136" t="s">
        <v>17</v>
      </c>
      <c r="N128" s="237" t="s">
        <v>15</v>
      </c>
      <c r="O128" s="238" t="s">
        <v>19</v>
      </c>
      <c r="P128" s="239" t="s">
        <v>255</v>
      </c>
      <c r="Q128" s="141" t="s">
        <v>252</v>
      </c>
      <c r="R128" s="142"/>
      <c r="S128" s="143" t="s">
        <v>191</v>
      </c>
      <c r="T128" s="226"/>
      <c r="U128" s="289" t="s">
        <v>285</v>
      </c>
      <c r="V128" s="482"/>
      <c r="W128" s="482"/>
      <c r="X128" s="482"/>
      <c r="Y128" s="483"/>
      <c r="Z128" s="144" t="s">
        <v>238</v>
      </c>
      <c r="AA128" s="145" t="s">
        <v>239</v>
      </c>
      <c r="AB128" s="146" t="s">
        <v>240</v>
      </c>
      <c r="AC128" s="199"/>
      <c r="AD128" s="200"/>
      <c r="AE128" s="201" t="s">
        <v>265</v>
      </c>
      <c r="AF128" s="200"/>
      <c r="AG128" s="201" t="s">
        <v>266</v>
      </c>
      <c r="AH128" s="201"/>
      <c r="AI128" s="201" t="s">
        <v>267</v>
      </c>
      <c r="AJ128" s="200"/>
      <c r="AK128" s="202" t="s">
        <v>277</v>
      </c>
      <c r="AL128" s="200"/>
      <c r="AM128" s="201"/>
      <c r="AN128" s="200"/>
      <c r="AO128" s="202" t="s">
        <v>274</v>
      </c>
      <c r="AP128" s="200"/>
      <c r="AQ128" s="201"/>
      <c r="AR128" s="200"/>
      <c r="AS128" s="201"/>
      <c r="AT128" s="200"/>
      <c r="AU128" s="200"/>
    </row>
    <row r="129" spans="1:47" ht="14.45" customHeight="1" thickBot="1" x14ac:dyDescent="0.3">
      <c r="A129" s="124">
        <v>13795</v>
      </c>
      <c r="B129" s="292" t="s">
        <v>338</v>
      </c>
      <c r="C129" s="295" t="s">
        <v>0</v>
      </c>
      <c r="D129" s="164" t="s">
        <v>237</v>
      </c>
      <c r="E129" s="177">
        <v>41</v>
      </c>
      <c r="F129" s="181">
        <v>35</v>
      </c>
      <c r="G129" s="125">
        <v>6</v>
      </c>
      <c r="H129" s="155">
        <v>70</v>
      </c>
      <c r="I129" s="181">
        <v>0</v>
      </c>
      <c r="J129" s="125">
        <v>30</v>
      </c>
      <c r="K129" s="298" t="s">
        <v>0</v>
      </c>
      <c r="L129" s="300" t="s">
        <v>0</v>
      </c>
      <c r="M129" s="302">
        <v>17</v>
      </c>
      <c r="N129" s="348">
        <f>IF(M129=" "," ",(M129+$L$7-M132))</f>
        <v>13.6</v>
      </c>
      <c r="O129" s="305">
        <v>500</v>
      </c>
      <c r="P129" s="337">
        <v>41873</v>
      </c>
      <c r="Q129" s="575">
        <v>43160</v>
      </c>
      <c r="R129" s="576">
        <v>43374</v>
      </c>
      <c r="S129" s="309" t="s">
        <v>334</v>
      </c>
      <c r="T129" s="310"/>
      <c r="U129" s="227">
        <v>1</v>
      </c>
      <c r="V129" s="147" t="s">
        <v>0</v>
      </c>
      <c r="W129" s="148" t="s">
        <v>0</v>
      </c>
      <c r="X129" s="149">
        <v>1</v>
      </c>
      <c r="Y129" s="150" t="s">
        <v>0</v>
      </c>
      <c r="Z129" s="151" t="s">
        <v>0</v>
      </c>
      <c r="AA129" s="147" t="s">
        <v>0</v>
      </c>
      <c r="AB129" s="152" t="s">
        <v>0</v>
      </c>
      <c r="AC129" s="203" t="s">
        <v>237</v>
      </c>
      <c r="AD129" s="206" t="s">
        <v>261</v>
      </c>
      <c r="AE129" s="205">
        <f>E129+F129/60+G129/60/60</f>
        <v>41.585000000000001</v>
      </c>
      <c r="AF129" s="206" t="s">
        <v>262</v>
      </c>
      <c r="AG129" s="205" t="e">
        <f>E132+F132/60+G132/60/60</f>
        <v>#VALUE!</v>
      </c>
      <c r="AH129" s="212" t="s">
        <v>268</v>
      </c>
      <c r="AI129" s="205" t="e">
        <f>AG129-AE129</f>
        <v>#VALUE!</v>
      </c>
      <c r="AJ129" s="206" t="s">
        <v>270</v>
      </c>
      <c r="AK129" s="205" t="e">
        <f>AI130*60*COS((AE129+AG129)/2*PI()/180)</f>
        <v>#VALUE!</v>
      </c>
      <c r="AL129" s="206" t="s">
        <v>272</v>
      </c>
      <c r="AM129" s="205" t="e">
        <f>AK129*6076.12</f>
        <v>#VALUE!</v>
      </c>
      <c r="AN129" s="206" t="s">
        <v>275</v>
      </c>
      <c r="AO129" s="205">
        <f>AE129*PI()/180</f>
        <v>0.72579516944184186</v>
      </c>
      <c r="AP129" s="206" t="s">
        <v>278</v>
      </c>
      <c r="AQ129" s="205" t="e">
        <f>AG129 *PI()/180</f>
        <v>#VALUE!</v>
      </c>
      <c r="AR129" s="206" t="s">
        <v>280</v>
      </c>
      <c r="AS129" s="205" t="e">
        <f>1*ATAN2(COS(AO129)*SIN(AQ129)-SIN(AO129)*COS(AQ129)*COS(AQ130-AO130),SIN(AQ130-AO130)*COS(AQ129))</f>
        <v>#VALUE!</v>
      </c>
      <c r="AT129" s="207" t="s">
        <v>283</v>
      </c>
      <c r="AU129" s="213" t="e">
        <f>SQRT(AK130*AK130+AK129*AK129)</f>
        <v>#VALUE!</v>
      </c>
    </row>
    <row r="130" spans="1:47" ht="14.45" customHeight="1" thickTop="1" thickBot="1" x14ac:dyDescent="0.3">
      <c r="A130" s="166">
        <v>200100217225</v>
      </c>
      <c r="B130" s="293"/>
      <c r="C130" s="296"/>
      <c r="D130" s="164" t="s">
        <v>242</v>
      </c>
      <c r="E130" s="178">
        <f t="shared" ref="E130:J130" si="20">E129</f>
        <v>41</v>
      </c>
      <c r="F130" s="182">
        <f t="shared" si="20"/>
        <v>35</v>
      </c>
      <c r="G130" s="171">
        <f t="shared" si="20"/>
        <v>6</v>
      </c>
      <c r="H130" s="154">
        <f t="shared" si="20"/>
        <v>70</v>
      </c>
      <c r="I130" s="182">
        <f t="shared" si="20"/>
        <v>0</v>
      </c>
      <c r="J130" s="172">
        <f t="shared" si="20"/>
        <v>30</v>
      </c>
      <c r="K130" s="299"/>
      <c r="L130" s="301"/>
      <c r="M130" s="302"/>
      <c r="N130" s="349"/>
      <c r="O130" s="306"/>
      <c r="P130" s="338"/>
      <c r="Q130" s="558" t="s">
        <v>342</v>
      </c>
      <c r="R130" s="559"/>
      <c r="S130" s="559"/>
      <c r="T130" s="559"/>
      <c r="U130" s="573" t="s">
        <v>347</v>
      </c>
      <c r="V130" s="564"/>
      <c r="W130" s="564"/>
      <c r="X130" s="564"/>
      <c r="Y130" s="565"/>
      <c r="Z130" s="339" t="s">
        <v>336</v>
      </c>
      <c r="AA130" s="340"/>
      <c r="AB130" s="341"/>
      <c r="AC130" s="203" t="s">
        <v>192</v>
      </c>
      <c r="AD130" s="206" t="s">
        <v>263</v>
      </c>
      <c r="AE130" s="205">
        <f>H129+I129/60+J129/60/60</f>
        <v>70.00833333333334</v>
      </c>
      <c r="AF130" s="206" t="s">
        <v>264</v>
      </c>
      <c r="AG130" s="205" t="e">
        <f>H132+I132/60+J132/60/60</f>
        <v>#VALUE!</v>
      </c>
      <c r="AH130" s="212" t="s">
        <v>269</v>
      </c>
      <c r="AI130" s="205" t="e">
        <f>AE130-AG130</f>
        <v>#VALUE!</v>
      </c>
      <c r="AJ130" s="206" t="s">
        <v>271</v>
      </c>
      <c r="AK130" s="205" t="e">
        <f>AI129*60</f>
        <v>#VALUE!</v>
      </c>
      <c r="AL130" s="206" t="s">
        <v>273</v>
      </c>
      <c r="AM130" s="205" t="e">
        <f>AK130*6076.12</f>
        <v>#VALUE!</v>
      </c>
      <c r="AN130" s="206" t="s">
        <v>276</v>
      </c>
      <c r="AO130" s="205">
        <f>AE130*PI()/180</f>
        <v>1.2218759205003635</v>
      </c>
      <c r="AP130" s="206" t="s">
        <v>279</v>
      </c>
      <c r="AQ130" s="205" t="e">
        <f>AG130*PI()/180</f>
        <v>#VALUE!</v>
      </c>
      <c r="AR130" s="206" t="s">
        <v>281</v>
      </c>
      <c r="AS130" s="204" t="e">
        <f>IF(360+AS129/(2*PI())*360&gt;360,AS129/(PI())*360,360+AS129/(2*PI())*360)</f>
        <v>#VALUE!</v>
      </c>
      <c r="AT130" s="208"/>
      <c r="AU130" s="208"/>
    </row>
    <row r="131" spans="1:47" ht="14.45" customHeight="1" thickBot="1" x14ac:dyDescent="0.3">
      <c r="A131" s="162">
        <v>25</v>
      </c>
      <c r="B131" s="293"/>
      <c r="C131" s="296"/>
      <c r="D131" s="164" t="s">
        <v>243</v>
      </c>
      <c r="E131" s="178">
        <f t="shared" ref="E131:J131" si="21">E130</f>
        <v>41</v>
      </c>
      <c r="F131" s="182">
        <f t="shared" si="21"/>
        <v>35</v>
      </c>
      <c r="G131" s="171">
        <f t="shared" si="21"/>
        <v>6</v>
      </c>
      <c r="H131" s="154">
        <f t="shared" si="21"/>
        <v>70</v>
      </c>
      <c r="I131" s="182">
        <f t="shared" si="21"/>
        <v>0</v>
      </c>
      <c r="J131" s="172">
        <f t="shared" si="21"/>
        <v>30</v>
      </c>
      <c r="K131" s="126" t="s">
        <v>16</v>
      </c>
      <c r="L131" s="221" t="s">
        <v>284</v>
      </c>
      <c r="M131" s="127" t="s">
        <v>250</v>
      </c>
      <c r="N131" s="128" t="s">
        <v>4</v>
      </c>
      <c r="O131" s="129" t="s">
        <v>18</v>
      </c>
      <c r="P131" s="234" t="s">
        <v>188</v>
      </c>
      <c r="Q131" s="560"/>
      <c r="R131" s="559"/>
      <c r="S131" s="559"/>
      <c r="T131" s="559"/>
      <c r="U131" s="566"/>
      <c r="V131" s="567"/>
      <c r="W131" s="567"/>
      <c r="X131" s="567"/>
      <c r="Y131" s="568"/>
      <c r="Z131" s="342"/>
      <c r="AA131" s="343"/>
      <c r="AB131" s="344"/>
      <c r="AC131" s="209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6" t="s">
        <v>282</v>
      </c>
      <c r="AS131" s="204" t="e">
        <f>61.582*ACOS(SIN(AE129)*SIN(AG129)+COS(AE129)*COS(AG129)*(AE130-AG130))*6076.12</f>
        <v>#VALUE!</v>
      </c>
      <c r="AT131" s="208"/>
      <c r="AU131" s="208"/>
    </row>
    <row r="132" spans="1:47" ht="35.1" customHeight="1" thickTop="1" thickBot="1" x14ac:dyDescent="0.3">
      <c r="A132" s="572" t="str">
        <f>IF(Z129=1,"VERIFIED",IF(AA129=1,"RECHECKED",IF(V129=1,"RECHECK",IF(X129=1,"VERIFY",IF(Y129=1,"NEED PMY APP","SANITY CHECK ONLY")))))</f>
        <v>VERIFY</v>
      </c>
      <c r="B132" s="294"/>
      <c r="C132" s="297"/>
      <c r="D132" s="165" t="s">
        <v>192</v>
      </c>
      <c r="E132" s="179" t="s">
        <v>0</v>
      </c>
      <c r="F132" s="183" t="s">
        <v>0</v>
      </c>
      <c r="G132" s="174" t="s">
        <v>0</v>
      </c>
      <c r="H132" s="173" t="s">
        <v>0</v>
      </c>
      <c r="I132" s="183" t="s">
        <v>0</v>
      </c>
      <c r="J132" s="174" t="s">
        <v>0</v>
      </c>
      <c r="K132" s="130" t="str">
        <f>$N$7</f>
        <v xml:space="preserve"> </v>
      </c>
      <c r="L132" s="269" t="str">
        <f>IF(E132=" ","OBS POSN not in use ",AU129*6076.12)</f>
        <v xml:space="preserve">OBS POSN not in use </v>
      </c>
      <c r="M132" s="214">
        <v>3.4</v>
      </c>
      <c r="N132" s="256" t="str">
        <f>IF(W129=1,"Need Photo","Has Photo")</f>
        <v>Has Photo</v>
      </c>
      <c r="O132" s="257" t="s">
        <v>257</v>
      </c>
      <c r="P132" s="236" t="str">
        <f>IF(E132=" ","Not being used",(IF(L132&gt;O129,"OFF STA","ON STA")))</f>
        <v>Not being used</v>
      </c>
      <c r="Q132" s="561"/>
      <c r="R132" s="562"/>
      <c r="S132" s="562"/>
      <c r="T132" s="562"/>
      <c r="U132" s="569"/>
      <c r="V132" s="570"/>
      <c r="W132" s="570"/>
      <c r="X132" s="570"/>
      <c r="Y132" s="571"/>
      <c r="Z132" s="345"/>
      <c r="AA132" s="346"/>
      <c r="AB132" s="347"/>
      <c r="AC132" s="13"/>
    </row>
    <row r="133" spans="1:47" ht="75" customHeight="1" thickTop="1" thickBot="1" x14ac:dyDescent="0.3">
      <c r="A133" s="287" t="s">
        <v>260</v>
      </c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28"/>
      <c r="V133" s="194"/>
      <c r="W133" s="194"/>
      <c r="X133" s="194"/>
      <c r="Y133" s="195"/>
      <c r="Z133" s="184" t="s">
        <v>0</v>
      </c>
      <c r="AA133" s="185"/>
      <c r="AB133" s="186"/>
      <c r="AC133" s="13"/>
    </row>
    <row r="134" spans="1:47" s="7" customFormat="1" ht="16.5" customHeight="1" thickTop="1" thickBot="1" x14ac:dyDescent="0.3">
      <c r="A134" s="262" t="s">
        <v>291</v>
      </c>
      <c r="B134" s="264" t="s">
        <v>340</v>
      </c>
      <c r="C134" s="265"/>
      <c r="D134" s="266"/>
      <c r="E134" s="240" t="s">
        <v>249</v>
      </c>
      <c r="F134" s="241"/>
      <c r="G134" s="242"/>
      <c r="H134" s="243" t="s">
        <v>251</v>
      </c>
      <c r="I134" s="241"/>
      <c r="J134" s="242"/>
      <c r="K134" s="244" t="s">
        <v>0</v>
      </c>
      <c r="L134" s="245" t="s">
        <v>0</v>
      </c>
      <c r="M134" s="246" t="s">
        <v>0</v>
      </c>
      <c r="N134" s="247" t="s">
        <v>0</v>
      </c>
      <c r="O134" s="248"/>
      <c r="P134" s="355" t="e">
        <f>#REF!</f>
        <v>#REF!</v>
      </c>
      <c r="Q134" s="355"/>
      <c r="R134" s="355"/>
      <c r="S134" s="355"/>
      <c r="T134" s="355"/>
      <c r="U134" s="249"/>
      <c r="V134" s="250"/>
      <c r="W134" s="251"/>
      <c r="X134" s="252"/>
      <c r="Y134" s="250"/>
      <c r="Z134" s="252"/>
      <c r="AA134" s="250"/>
      <c r="AB134" s="253"/>
      <c r="AC134" s="8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117" customFormat="1" ht="9" customHeight="1" thickTop="1" thickBot="1" x14ac:dyDescent="0.3">
      <c r="A135" s="277" t="s">
        <v>0</v>
      </c>
      <c r="B135" s="132" t="s">
        <v>11</v>
      </c>
      <c r="C135" s="133"/>
      <c r="D135" s="134" t="s">
        <v>12</v>
      </c>
      <c r="E135" s="176" t="s">
        <v>246</v>
      </c>
      <c r="F135" s="176" t="s">
        <v>247</v>
      </c>
      <c r="G135" s="168" t="s">
        <v>248</v>
      </c>
      <c r="H135" s="134" t="s">
        <v>246</v>
      </c>
      <c r="I135" s="176" t="s">
        <v>247</v>
      </c>
      <c r="J135" s="168" t="s">
        <v>248</v>
      </c>
      <c r="K135" s="135" t="s">
        <v>13</v>
      </c>
      <c r="L135" s="136" t="s">
        <v>14</v>
      </c>
      <c r="M135" s="136" t="s">
        <v>17</v>
      </c>
      <c r="N135" s="137" t="s">
        <v>15</v>
      </c>
      <c r="O135" s="138" t="s">
        <v>19</v>
      </c>
      <c r="P135" s="233" t="s">
        <v>255</v>
      </c>
      <c r="Q135" s="141" t="s">
        <v>252</v>
      </c>
      <c r="R135" s="142"/>
      <c r="S135" s="143" t="s">
        <v>191</v>
      </c>
      <c r="T135" s="226"/>
      <c r="U135" s="289" t="s">
        <v>285</v>
      </c>
      <c r="V135" s="290"/>
      <c r="W135" s="290"/>
      <c r="X135" s="290"/>
      <c r="Y135" s="291"/>
      <c r="Z135" s="159" t="s">
        <v>238</v>
      </c>
      <c r="AA135" s="160" t="s">
        <v>239</v>
      </c>
      <c r="AB135" s="161" t="s">
        <v>240</v>
      </c>
      <c r="AC135" s="199"/>
      <c r="AD135" s="200"/>
      <c r="AE135" s="201" t="s">
        <v>265</v>
      </c>
      <c r="AF135" s="200"/>
      <c r="AG135" s="201" t="s">
        <v>266</v>
      </c>
      <c r="AH135" s="201"/>
      <c r="AI135" s="201" t="s">
        <v>267</v>
      </c>
      <c r="AJ135" s="200"/>
      <c r="AK135" s="202" t="s">
        <v>277</v>
      </c>
      <c r="AL135" s="200"/>
      <c r="AM135" s="201"/>
      <c r="AN135" s="200"/>
      <c r="AO135" s="202" t="s">
        <v>274</v>
      </c>
      <c r="AP135" s="200"/>
      <c r="AQ135" s="201"/>
      <c r="AR135" s="200"/>
      <c r="AS135" s="201"/>
      <c r="AT135" s="200"/>
      <c r="AU135" s="200"/>
    </row>
    <row r="136" spans="1:47" s="120" customFormat="1" ht="15.95" customHeight="1" thickBot="1" x14ac:dyDescent="0.3">
      <c r="A136" s="124">
        <v>13970</v>
      </c>
      <c r="B136" s="292" t="s">
        <v>339</v>
      </c>
      <c r="C136" s="295" t="s">
        <v>0</v>
      </c>
      <c r="D136" s="164" t="s">
        <v>237</v>
      </c>
      <c r="E136" s="177">
        <v>41</v>
      </c>
      <c r="F136" s="181">
        <v>35</v>
      </c>
      <c r="G136" s="125">
        <v>0</v>
      </c>
      <c r="H136" s="155">
        <v>70</v>
      </c>
      <c r="I136" s="181">
        <v>0</v>
      </c>
      <c r="J136" s="125">
        <v>6</v>
      </c>
      <c r="K136" s="298" t="s">
        <v>0</v>
      </c>
      <c r="L136" s="300" t="s">
        <v>0</v>
      </c>
      <c r="M136" s="302">
        <v>0</v>
      </c>
      <c r="N136" s="348">
        <f>IF(M136=" "," ",(M136+$L$7-M139))</f>
        <v>0</v>
      </c>
      <c r="O136" s="305">
        <v>500</v>
      </c>
      <c r="P136" s="337">
        <v>41873</v>
      </c>
      <c r="Q136" s="139">
        <v>43160</v>
      </c>
      <c r="R136" s="140">
        <v>43374</v>
      </c>
      <c r="S136" s="309" t="s">
        <v>331</v>
      </c>
      <c r="T136" s="310"/>
      <c r="U136" s="227">
        <v>1</v>
      </c>
      <c r="V136" s="147" t="s">
        <v>0</v>
      </c>
      <c r="W136" s="148" t="s">
        <v>0</v>
      </c>
      <c r="X136" s="149">
        <v>1</v>
      </c>
      <c r="Y136" s="150" t="s">
        <v>0</v>
      </c>
      <c r="Z136" s="157" t="s">
        <v>0</v>
      </c>
      <c r="AA136" s="156" t="s">
        <v>0</v>
      </c>
      <c r="AB136" s="158" t="s">
        <v>0</v>
      </c>
      <c r="AC136" s="203" t="s">
        <v>237</v>
      </c>
      <c r="AD136" s="206" t="s">
        <v>261</v>
      </c>
      <c r="AE136" s="205">
        <f>E136+F136/60+G136/60/60</f>
        <v>41.583333333333336</v>
      </c>
      <c r="AF136" s="206" t="s">
        <v>262</v>
      </c>
      <c r="AG136" s="205" t="e">
        <f>E139+F139/60+G139/60/60</f>
        <v>#VALUE!</v>
      </c>
      <c r="AH136" s="212" t="s">
        <v>268</v>
      </c>
      <c r="AI136" s="205" t="e">
        <f>AG136-AE136</f>
        <v>#VALUE!</v>
      </c>
      <c r="AJ136" s="206" t="s">
        <v>270</v>
      </c>
      <c r="AK136" s="205" t="e">
        <f>AI137*60*COS((AE136+AG136)/2*PI()/180)</f>
        <v>#VALUE!</v>
      </c>
      <c r="AL136" s="206" t="s">
        <v>272</v>
      </c>
      <c r="AM136" s="205" t="e">
        <f>AK136*6076.12</f>
        <v>#VALUE!</v>
      </c>
      <c r="AN136" s="206" t="s">
        <v>275</v>
      </c>
      <c r="AO136" s="205">
        <f>AE136*PI()/180</f>
        <v>0.72576608062097547</v>
      </c>
      <c r="AP136" s="206" t="s">
        <v>278</v>
      </c>
      <c r="AQ136" s="205" t="e">
        <f>AG136 *PI()/180</f>
        <v>#VALUE!</v>
      </c>
      <c r="AR136" s="206" t="s">
        <v>280</v>
      </c>
      <c r="AS136" s="205" t="e">
        <f>1*ATAN2(COS(AO136)*SIN(AQ136)-SIN(AO136)*COS(AQ136)*COS(AQ137-AO137),SIN(AQ137-AO137)*COS(AQ136))</f>
        <v>#VALUE!</v>
      </c>
      <c r="AT136" s="207" t="s">
        <v>283</v>
      </c>
      <c r="AU136" s="213" t="e">
        <f>SQRT(AK137*AK137+AK136*AK136)</f>
        <v>#VALUE!</v>
      </c>
    </row>
    <row r="137" spans="1:47" s="120" customFormat="1" ht="15.95" customHeight="1" thickTop="1" thickBot="1" x14ac:dyDescent="0.3">
      <c r="A137" s="166">
        <v>200100217224</v>
      </c>
      <c r="B137" s="293"/>
      <c r="C137" s="296"/>
      <c r="D137" s="164" t="s">
        <v>242</v>
      </c>
      <c r="E137" s="178">
        <f t="shared" ref="E137:J137" si="22">E136</f>
        <v>41</v>
      </c>
      <c r="F137" s="182">
        <f t="shared" si="22"/>
        <v>35</v>
      </c>
      <c r="G137" s="171">
        <f t="shared" si="22"/>
        <v>0</v>
      </c>
      <c r="H137" s="154">
        <f t="shared" si="22"/>
        <v>70</v>
      </c>
      <c r="I137" s="182">
        <f t="shared" si="22"/>
        <v>0</v>
      </c>
      <c r="J137" s="172">
        <f t="shared" si="22"/>
        <v>6</v>
      </c>
      <c r="K137" s="299"/>
      <c r="L137" s="301"/>
      <c r="M137" s="302"/>
      <c r="N137" s="349"/>
      <c r="O137" s="306"/>
      <c r="P137" s="338"/>
      <c r="Q137" s="558" t="s">
        <v>343</v>
      </c>
      <c r="R137" s="559"/>
      <c r="S137" s="559"/>
      <c r="T137" s="559"/>
      <c r="U137" s="573" t="s">
        <v>347</v>
      </c>
      <c r="V137" s="564"/>
      <c r="W137" s="564"/>
      <c r="X137" s="564"/>
      <c r="Y137" s="565"/>
      <c r="Z137" s="339" t="s">
        <v>336</v>
      </c>
      <c r="AA137" s="340"/>
      <c r="AB137" s="341"/>
      <c r="AC137" s="203" t="s">
        <v>192</v>
      </c>
      <c r="AD137" s="206" t="s">
        <v>263</v>
      </c>
      <c r="AE137" s="205">
        <f>H136+I136/60+J136/60/60</f>
        <v>70.001666666666665</v>
      </c>
      <c r="AF137" s="206" t="s">
        <v>264</v>
      </c>
      <c r="AG137" s="205" t="e">
        <f>H139+I139/60+J139/60/60</f>
        <v>#VALUE!</v>
      </c>
      <c r="AH137" s="212" t="s">
        <v>269</v>
      </c>
      <c r="AI137" s="205" t="e">
        <f>AE137-AG137</f>
        <v>#VALUE!</v>
      </c>
      <c r="AJ137" s="206" t="s">
        <v>271</v>
      </c>
      <c r="AK137" s="205" t="e">
        <f>AI136*60</f>
        <v>#VALUE!</v>
      </c>
      <c r="AL137" s="206" t="s">
        <v>273</v>
      </c>
      <c r="AM137" s="205" t="e">
        <f>AK137*6076.12</f>
        <v>#VALUE!</v>
      </c>
      <c r="AN137" s="206" t="s">
        <v>276</v>
      </c>
      <c r="AO137" s="205">
        <f>AE137*PI()/180</f>
        <v>1.2217595652168971</v>
      </c>
      <c r="AP137" s="206" t="s">
        <v>279</v>
      </c>
      <c r="AQ137" s="205" t="e">
        <f>AG137*PI()/180</f>
        <v>#VALUE!</v>
      </c>
      <c r="AR137" s="206" t="s">
        <v>281</v>
      </c>
      <c r="AS137" s="204" t="e">
        <f>IF(360+AS136/(2*PI())*360&gt;360,AS136/(PI())*360,360+AS136/(2*PI())*360)</f>
        <v>#VALUE!</v>
      </c>
      <c r="AT137" s="208"/>
      <c r="AU137" s="208"/>
    </row>
    <row r="138" spans="1:47" s="120" customFormat="1" ht="15.95" customHeight="1" thickBot="1" x14ac:dyDescent="0.3">
      <c r="A138" s="162">
        <v>26</v>
      </c>
      <c r="B138" s="293"/>
      <c r="C138" s="296"/>
      <c r="D138" s="164" t="s">
        <v>243</v>
      </c>
      <c r="E138" s="178">
        <f t="shared" ref="E138:J138" si="23">E137</f>
        <v>41</v>
      </c>
      <c r="F138" s="182">
        <f t="shared" si="23"/>
        <v>35</v>
      </c>
      <c r="G138" s="171">
        <f t="shared" si="23"/>
        <v>0</v>
      </c>
      <c r="H138" s="154">
        <f t="shared" si="23"/>
        <v>70</v>
      </c>
      <c r="I138" s="182">
        <f t="shared" si="23"/>
        <v>0</v>
      </c>
      <c r="J138" s="172">
        <f t="shared" si="23"/>
        <v>6</v>
      </c>
      <c r="K138" s="126" t="s">
        <v>16</v>
      </c>
      <c r="L138" s="221" t="s">
        <v>284</v>
      </c>
      <c r="M138" s="127" t="s">
        <v>250</v>
      </c>
      <c r="N138" s="128" t="s">
        <v>4</v>
      </c>
      <c r="O138" s="129" t="s">
        <v>18</v>
      </c>
      <c r="P138" s="234" t="s">
        <v>188</v>
      </c>
      <c r="Q138" s="560"/>
      <c r="R138" s="559"/>
      <c r="S138" s="559"/>
      <c r="T138" s="559"/>
      <c r="U138" s="566"/>
      <c r="V138" s="567"/>
      <c r="W138" s="567"/>
      <c r="X138" s="567"/>
      <c r="Y138" s="568"/>
      <c r="Z138" s="342"/>
      <c r="AA138" s="343"/>
      <c r="AB138" s="344"/>
      <c r="AC138" s="209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6" t="s">
        <v>282</v>
      </c>
      <c r="AS138" s="204" t="e">
        <f>61.582*ACOS(SIN(AE136)*SIN(AG136)+COS(AE136)*COS(AG136)*(AE137-AG137))*6076.12</f>
        <v>#VALUE!</v>
      </c>
      <c r="AT138" s="208"/>
      <c r="AU138" s="208"/>
    </row>
    <row r="139" spans="1:47" s="119" customFormat="1" ht="35.1" customHeight="1" thickTop="1" thickBot="1" x14ac:dyDescent="0.3">
      <c r="A139" s="572" t="str">
        <f>IF(Z136=1,"VERIFIED",IF(AA136=1,"RECHECKED",IF(V136=1,"RECHECK",IF(X136=1,"VERIFY",IF(Y136=1,"NEED PMY APP","SANITY CHECK ONLY")))))</f>
        <v>VERIFY</v>
      </c>
      <c r="B139" s="294"/>
      <c r="C139" s="297"/>
      <c r="D139" s="165" t="s">
        <v>192</v>
      </c>
      <c r="E139" s="179" t="s">
        <v>0</v>
      </c>
      <c r="F139" s="183" t="s">
        <v>0</v>
      </c>
      <c r="G139" s="174" t="s">
        <v>0</v>
      </c>
      <c r="H139" s="173" t="s">
        <v>0</v>
      </c>
      <c r="I139" s="183" t="s">
        <v>0</v>
      </c>
      <c r="J139" s="174" t="s">
        <v>0</v>
      </c>
      <c r="K139" s="130" t="str">
        <f>$N$7</f>
        <v xml:space="preserve"> </v>
      </c>
      <c r="L139" s="269" t="str">
        <f>IF(E139=" ","OBS POSN not in use ",AU136*6076.12)</f>
        <v xml:space="preserve">OBS POSN not in use </v>
      </c>
      <c r="M139" s="214">
        <v>0</v>
      </c>
      <c r="N139" s="259" t="str">
        <f>IF(W136=1,"Need Photo","Has Photo")</f>
        <v>Has Photo</v>
      </c>
      <c r="O139" s="257" t="s">
        <v>257</v>
      </c>
      <c r="P139" s="236" t="str">
        <f>IF(E139=" ","Not being used",(IF(L139&gt;O136,"OFF STA","ON STA")))</f>
        <v>Not being used</v>
      </c>
      <c r="Q139" s="561"/>
      <c r="R139" s="562"/>
      <c r="S139" s="562"/>
      <c r="T139" s="562"/>
      <c r="U139" s="569"/>
      <c r="V139" s="570"/>
      <c r="W139" s="570"/>
      <c r="X139" s="570"/>
      <c r="Y139" s="571"/>
      <c r="Z139" s="345"/>
      <c r="AA139" s="346"/>
      <c r="AB139" s="347"/>
      <c r="AC139" s="118"/>
    </row>
    <row r="140" spans="1:47" s="117" customFormat="1" ht="9" customHeight="1" thickTop="1" thickBot="1" x14ac:dyDescent="0.3">
      <c r="A140" s="131" t="s">
        <v>0</v>
      </c>
      <c r="B140" s="132" t="s">
        <v>11</v>
      </c>
      <c r="C140" s="133"/>
      <c r="D140" s="134" t="s">
        <v>12</v>
      </c>
      <c r="E140" s="176" t="s">
        <v>246</v>
      </c>
      <c r="F140" s="176" t="s">
        <v>247</v>
      </c>
      <c r="G140" s="168" t="s">
        <v>248</v>
      </c>
      <c r="H140" s="134" t="s">
        <v>246</v>
      </c>
      <c r="I140" s="176" t="s">
        <v>247</v>
      </c>
      <c r="J140" s="168" t="s">
        <v>248</v>
      </c>
      <c r="K140" s="135" t="s">
        <v>13</v>
      </c>
      <c r="L140" s="136" t="s">
        <v>14</v>
      </c>
      <c r="M140" s="136" t="s">
        <v>17</v>
      </c>
      <c r="N140" s="137" t="s">
        <v>15</v>
      </c>
      <c r="O140" s="138" t="s">
        <v>19</v>
      </c>
      <c r="P140" s="233" t="s">
        <v>255</v>
      </c>
      <c r="Q140" s="141" t="s">
        <v>252</v>
      </c>
      <c r="R140" s="142"/>
      <c r="S140" s="143" t="s">
        <v>191</v>
      </c>
      <c r="T140" s="226"/>
      <c r="U140" s="289" t="s">
        <v>285</v>
      </c>
      <c r="V140" s="290"/>
      <c r="W140" s="290"/>
      <c r="X140" s="290"/>
      <c r="Y140" s="291"/>
      <c r="Z140" s="144" t="s">
        <v>238</v>
      </c>
      <c r="AA140" s="145" t="s">
        <v>239</v>
      </c>
      <c r="AB140" s="146" t="s">
        <v>240</v>
      </c>
      <c r="AC140" s="199"/>
      <c r="AD140" s="200"/>
      <c r="AE140" s="201" t="s">
        <v>265</v>
      </c>
      <c r="AF140" s="200"/>
      <c r="AG140" s="201" t="s">
        <v>266</v>
      </c>
      <c r="AH140" s="201"/>
      <c r="AI140" s="201" t="s">
        <v>267</v>
      </c>
      <c r="AJ140" s="200"/>
      <c r="AK140" s="202" t="s">
        <v>277</v>
      </c>
      <c r="AL140" s="200"/>
      <c r="AM140" s="201"/>
      <c r="AN140" s="200"/>
      <c r="AO140" s="202" t="s">
        <v>274</v>
      </c>
      <c r="AP140" s="200"/>
      <c r="AQ140" s="201"/>
      <c r="AR140" s="200"/>
      <c r="AS140" s="201"/>
      <c r="AT140" s="200"/>
      <c r="AU140" s="200"/>
    </row>
    <row r="141" spans="1:47" s="120" customFormat="1" ht="15.95" customHeight="1" thickBot="1" x14ac:dyDescent="0.3">
      <c r="A141" s="124">
        <v>13790.2</v>
      </c>
      <c r="B141" s="292" t="s">
        <v>329</v>
      </c>
      <c r="C141" s="295" t="s">
        <v>0</v>
      </c>
      <c r="D141" s="164" t="s">
        <v>237</v>
      </c>
      <c r="E141" s="177">
        <v>41</v>
      </c>
      <c r="F141" s="181">
        <v>32</v>
      </c>
      <c r="G141" s="125">
        <v>24.6</v>
      </c>
      <c r="H141" s="155">
        <v>70</v>
      </c>
      <c r="I141" s="181">
        <v>0</v>
      </c>
      <c r="J141" s="125">
        <v>35.159999999999997</v>
      </c>
      <c r="K141" s="298" t="s">
        <v>0</v>
      </c>
      <c r="L141" s="300" t="s">
        <v>0</v>
      </c>
      <c r="M141" s="334" t="s">
        <v>0</v>
      </c>
      <c r="N141" s="335" t="str">
        <f>IF(M141=" "," ",(M141+$L$7-M144))</f>
        <v xml:space="preserve"> </v>
      </c>
      <c r="O141" s="305">
        <v>25</v>
      </c>
      <c r="P141" s="337">
        <v>41136</v>
      </c>
      <c r="Q141" s="139" t="s">
        <v>311</v>
      </c>
      <c r="R141" s="140" t="s">
        <v>0</v>
      </c>
      <c r="S141" s="309" t="s">
        <v>331</v>
      </c>
      <c r="T141" s="310"/>
      <c r="U141" s="227">
        <v>1</v>
      </c>
      <c r="V141" s="147" t="s">
        <v>0</v>
      </c>
      <c r="W141" s="148">
        <v>1</v>
      </c>
      <c r="X141" s="149">
        <v>1</v>
      </c>
      <c r="Y141" s="150" t="s">
        <v>0</v>
      </c>
      <c r="Z141" s="151" t="s">
        <v>0</v>
      </c>
      <c r="AA141" s="147" t="s">
        <v>0</v>
      </c>
      <c r="AB141" s="152" t="s">
        <v>0</v>
      </c>
      <c r="AC141" s="203" t="s">
        <v>237</v>
      </c>
      <c r="AD141" s="206" t="s">
        <v>261</v>
      </c>
      <c r="AE141" s="205">
        <f>E141+F141/60+G141/60/60</f>
        <v>41.540166666666664</v>
      </c>
      <c r="AF141" s="206" t="s">
        <v>262</v>
      </c>
      <c r="AG141" s="205" t="e">
        <f>E144+F144/60+G144/60/60</f>
        <v>#VALUE!</v>
      </c>
      <c r="AH141" s="212" t="s">
        <v>268</v>
      </c>
      <c r="AI141" s="205" t="e">
        <f>AG141-AE141</f>
        <v>#VALUE!</v>
      </c>
      <c r="AJ141" s="206" t="s">
        <v>270</v>
      </c>
      <c r="AK141" s="205" t="e">
        <f>AI142*60*COS((AE141+AG141)/2*PI()/180)</f>
        <v>#VALUE!</v>
      </c>
      <c r="AL141" s="206" t="s">
        <v>272</v>
      </c>
      <c r="AM141" s="205" t="e">
        <f>AK141*6076.12</f>
        <v>#VALUE!</v>
      </c>
      <c r="AN141" s="206" t="s">
        <v>275</v>
      </c>
      <c r="AO141" s="205">
        <f>AE141*PI()/180</f>
        <v>0.72501268016053111</v>
      </c>
      <c r="AP141" s="206" t="s">
        <v>278</v>
      </c>
      <c r="AQ141" s="205" t="e">
        <f>AG141 *PI()/180</f>
        <v>#VALUE!</v>
      </c>
      <c r="AR141" s="206" t="s">
        <v>280</v>
      </c>
      <c r="AS141" s="205" t="e">
        <f>1*ATAN2(COS(AO141)*SIN(AQ141)-SIN(AO141)*COS(AQ141)*COS(AQ142-AO142),SIN(AQ142-AO142)*COS(AQ141))</f>
        <v>#VALUE!</v>
      </c>
      <c r="AT141" s="207" t="s">
        <v>283</v>
      </c>
      <c r="AU141" s="213" t="e">
        <f>SQRT(AK142*AK142+AK141*AK141)</f>
        <v>#VALUE!</v>
      </c>
    </row>
    <row r="142" spans="1:47" s="120" customFormat="1" ht="15.95" customHeight="1" thickTop="1" thickBot="1" x14ac:dyDescent="0.3">
      <c r="A142" s="166">
        <v>100116984483</v>
      </c>
      <c r="B142" s="293"/>
      <c r="C142" s="296"/>
      <c r="D142" s="164" t="s">
        <v>242</v>
      </c>
      <c r="E142" s="178">
        <f t="shared" ref="E142:J142" si="24">E141</f>
        <v>41</v>
      </c>
      <c r="F142" s="182">
        <f t="shared" si="24"/>
        <v>32</v>
      </c>
      <c r="G142" s="171">
        <f t="shared" si="24"/>
        <v>24.6</v>
      </c>
      <c r="H142" s="154">
        <f t="shared" si="24"/>
        <v>70</v>
      </c>
      <c r="I142" s="182">
        <f t="shared" si="24"/>
        <v>0</v>
      </c>
      <c r="J142" s="172">
        <f t="shared" si="24"/>
        <v>35.159999999999997</v>
      </c>
      <c r="K142" s="299"/>
      <c r="L142" s="301"/>
      <c r="M142" s="334"/>
      <c r="N142" s="336"/>
      <c r="O142" s="306"/>
      <c r="P142" s="338"/>
      <c r="Q142" s="558" t="s">
        <v>351</v>
      </c>
      <c r="R142" s="559"/>
      <c r="S142" s="559"/>
      <c r="T142" s="559"/>
      <c r="U142" s="573" t="s">
        <v>347</v>
      </c>
      <c r="V142" s="564"/>
      <c r="W142" s="564"/>
      <c r="X142" s="564"/>
      <c r="Y142" s="565"/>
      <c r="Z142" s="325" t="s">
        <v>298</v>
      </c>
      <c r="AA142" s="326"/>
      <c r="AB142" s="327"/>
      <c r="AC142" s="203" t="s">
        <v>192</v>
      </c>
      <c r="AD142" s="206" t="s">
        <v>263</v>
      </c>
      <c r="AE142" s="205">
        <f>H141+I141/60+J141/60/60</f>
        <v>70.009766666666664</v>
      </c>
      <c r="AF142" s="206" t="s">
        <v>264</v>
      </c>
      <c r="AG142" s="205" t="e">
        <f>H144+I144/60+J144/60/60</f>
        <v>#VALUE!</v>
      </c>
      <c r="AH142" s="212" t="s">
        <v>269</v>
      </c>
      <c r="AI142" s="205" t="e">
        <f>AE142-AG142</f>
        <v>#VALUE!</v>
      </c>
      <c r="AJ142" s="206" t="s">
        <v>271</v>
      </c>
      <c r="AK142" s="205" t="e">
        <f>AI141*60</f>
        <v>#VALUE!</v>
      </c>
      <c r="AL142" s="206" t="s">
        <v>273</v>
      </c>
      <c r="AM142" s="205" t="e">
        <f>AK142*6076.12</f>
        <v>#VALUE!</v>
      </c>
      <c r="AN142" s="206" t="s">
        <v>276</v>
      </c>
      <c r="AO142" s="205">
        <f>AE142*PI()/180</f>
        <v>1.2219009368863087</v>
      </c>
      <c r="AP142" s="206" t="s">
        <v>279</v>
      </c>
      <c r="AQ142" s="205" t="e">
        <f>AG142*PI()/180</f>
        <v>#VALUE!</v>
      </c>
      <c r="AR142" s="206" t="s">
        <v>281</v>
      </c>
      <c r="AS142" s="204" t="e">
        <f>IF(360+AS141/(2*PI())*360&gt;360,AS141/(PI())*360,360+AS141/(2*PI())*360)</f>
        <v>#VALUE!</v>
      </c>
      <c r="AT142" s="208"/>
      <c r="AU142" s="208"/>
    </row>
    <row r="143" spans="1:47" s="120" customFormat="1" ht="15.95" customHeight="1" thickBot="1" x14ac:dyDescent="0.3">
      <c r="A143" s="162">
        <v>27</v>
      </c>
      <c r="B143" s="293"/>
      <c r="C143" s="296"/>
      <c r="D143" s="164" t="s">
        <v>243</v>
      </c>
      <c r="E143" s="178">
        <f t="shared" ref="E143:J143" si="25">E142</f>
        <v>41</v>
      </c>
      <c r="F143" s="182">
        <f t="shared" si="25"/>
        <v>32</v>
      </c>
      <c r="G143" s="171">
        <f t="shared" si="25"/>
        <v>24.6</v>
      </c>
      <c r="H143" s="154">
        <f t="shared" si="25"/>
        <v>70</v>
      </c>
      <c r="I143" s="182">
        <f t="shared" si="25"/>
        <v>0</v>
      </c>
      <c r="J143" s="172">
        <f t="shared" si="25"/>
        <v>35.159999999999997</v>
      </c>
      <c r="K143" s="126" t="s">
        <v>16</v>
      </c>
      <c r="L143" s="221" t="s">
        <v>284</v>
      </c>
      <c r="M143" s="127" t="s">
        <v>250</v>
      </c>
      <c r="N143" s="128" t="s">
        <v>4</v>
      </c>
      <c r="O143" s="129" t="s">
        <v>18</v>
      </c>
      <c r="P143" s="234" t="s">
        <v>188</v>
      </c>
      <c r="Q143" s="560"/>
      <c r="R143" s="559"/>
      <c r="S143" s="559"/>
      <c r="T143" s="559"/>
      <c r="U143" s="566"/>
      <c r="V143" s="567"/>
      <c r="W143" s="567"/>
      <c r="X143" s="567"/>
      <c r="Y143" s="568"/>
      <c r="Z143" s="328"/>
      <c r="AA143" s="329"/>
      <c r="AB143" s="330"/>
      <c r="AC143" s="209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6" t="s">
        <v>282</v>
      </c>
      <c r="AS143" s="204" t="e">
        <f>61.582*ACOS(SIN(AE141)*SIN(AG141)+COS(AE141)*COS(AG141)*(AE142-AG142))*6076.12</f>
        <v>#VALUE!</v>
      </c>
      <c r="AT143" s="208"/>
      <c r="AU143" s="208"/>
    </row>
    <row r="144" spans="1:47" s="119" customFormat="1" ht="35.1" customHeight="1" thickTop="1" thickBot="1" x14ac:dyDescent="0.3">
      <c r="A144" s="572" t="str">
        <f>IF(Z141=1,"VERIFIED",IF(AA141=1,"RECHECKED",IF(V141=1,"RECHECK",IF(X141=1,"VERIFY",IF(Y141=1,"NEED PMY APP","SANITY CHECK ONLY")))))</f>
        <v>VERIFY</v>
      </c>
      <c r="B144" s="294"/>
      <c r="C144" s="297"/>
      <c r="D144" s="165" t="s">
        <v>192</v>
      </c>
      <c r="E144" s="179" t="s">
        <v>0</v>
      </c>
      <c r="F144" s="183" t="s">
        <v>0</v>
      </c>
      <c r="G144" s="174" t="s">
        <v>0</v>
      </c>
      <c r="H144" s="173" t="s">
        <v>0</v>
      </c>
      <c r="I144" s="183" t="s">
        <v>0</v>
      </c>
      <c r="J144" s="174" t="s">
        <v>0</v>
      </c>
      <c r="K144" s="130" t="str">
        <f>$N$7</f>
        <v xml:space="preserve"> </v>
      </c>
      <c r="L144" s="269" t="str">
        <f>IF(E144=" ","OBS POSN not in use ",AU141*6076.12)</f>
        <v xml:space="preserve">OBS POSN not in use </v>
      </c>
      <c r="M144" s="261" t="s">
        <v>0</v>
      </c>
      <c r="N144" s="270" t="str">
        <f>IF(W141=1,"Need a Photo","Ha as Photo")</f>
        <v>Need a Photo</v>
      </c>
      <c r="O144" s="260" t="s">
        <v>330</v>
      </c>
      <c r="P144" s="236" t="str">
        <f>IF(E144=" ","Not being used",(IF(L144&gt;O141,"OFF STA","ON STA")))</f>
        <v>Not being used</v>
      </c>
      <c r="Q144" s="561"/>
      <c r="R144" s="562"/>
      <c r="S144" s="562"/>
      <c r="T144" s="562"/>
      <c r="U144" s="569"/>
      <c r="V144" s="570"/>
      <c r="W144" s="570"/>
      <c r="X144" s="570"/>
      <c r="Y144" s="571"/>
      <c r="Z144" s="331"/>
      <c r="AA144" s="332"/>
      <c r="AB144" s="333"/>
      <c r="AC144" s="118"/>
    </row>
    <row r="145" spans="1:47" s="117" customFormat="1" ht="9" customHeight="1" thickTop="1" thickBot="1" x14ac:dyDescent="0.3">
      <c r="A145" s="277" t="s">
        <v>0</v>
      </c>
      <c r="B145" s="132" t="s">
        <v>11</v>
      </c>
      <c r="C145" s="133"/>
      <c r="D145" s="134" t="s">
        <v>12</v>
      </c>
      <c r="E145" s="176" t="s">
        <v>246</v>
      </c>
      <c r="F145" s="176" t="s">
        <v>247</v>
      </c>
      <c r="G145" s="168" t="s">
        <v>248</v>
      </c>
      <c r="H145" s="134" t="s">
        <v>246</v>
      </c>
      <c r="I145" s="176" t="s">
        <v>247</v>
      </c>
      <c r="J145" s="168" t="s">
        <v>248</v>
      </c>
      <c r="K145" s="135" t="s">
        <v>13</v>
      </c>
      <c r="L145" s="136" t="s">
        <v>14</v>
      </c>
      <c r="M145" s="136" t="s">
        <v>17</v>
      </c>
      <c r="N145" s="137" t="s">
        <v>15</v>
      </c>
      <c r="O145" s="138" t="s">
        <v>19</v>
      </c>
      <c r="P145" s="233" t="s">
        <v>255</v>
      </c>
      <c r="Q145" s="141" t="s">
        <v>252</v>
      </c>
      <c r="R145" s="142"/>
      <c r="S145" s="143" t="s">
        <v>191</v>
      </c>
      <c r="T145" s="226"/>
      <c r="U145" s="289" t="s">
        <v>285</v>
      </c>
      <c r="V145" s="290"/>
      <c r="W145" s="290"/>
      <c r="X145" s="290"/>
      <c r="Y145" s="291"/>
      <c r="Z145" s="144" t="s">
        <v>238</v>
      </c>
      <c r="AA145" s="145" t="s">
        <v>239</v>
      </c>
      <c r="AB145" s="146" t="s">
        <v>240</v>
      </c>
      <c r="AC145" s="199"/>
      <c r="AD145" s="200"/>
      <c r="AE145" s="201" t="s">
        <v>265</v>
      </c>
      <c r="AF145" s="200"/>
      <c r="AG145" s="201" t="s">
        <v>266</v>
      </c>
      <c r="AH145" s="201"/>
      <c r="AI145" s="201" t="s">
        <v>267</v>
      </c>
      <c r="AJ145" s="200"/>
      <c r="AK145" s="202" t="s">
        <v>277</v>
      </c>
      <c r="AL145" s="200"/>
      <c r="AM145" s="201"/>
      <c r="AN145" s="200"/>
      <c r="AO145" s="202" t="s">
        <v>274</v>
      </c>
      <c r="AP145" s="200"/>
      <c r="AQ145" s="201"/>
      <c r="AR145" s="200"/>
      <c r="AS145" s="201"/>
      <c r="AT145" s="200"/>
      <c r="AU145" s="200"/>
    </row>
    <row r="146" spans="1:47" s="120" customFormat="1" ht="15.95" customHeight="1" thickBot="1" x14ac:dyDescent="0.3">
      <c r="A146" s="124">
        <v>13790.3</v>
      </c>
      <c r="B146" s="292" t="s">
        <v>332</v>
      </c>
      <c r="C146" s="295" t="s">
        <v>0</v>
      </c>
      <c r="D146" s="164" t="s">
        <v>237</v>
      </c>
      <c r="E146" s="177">
        <v>41</v>
      </c>
      <c r="F146" s="181">
        <v>32</v>
      </c>
      <c r="G146" s="125">
        <v>59.82</v>
      </c>
      <c r="H146" s="155">
        <v>70</v>
      </c>
      <c r="I146" s="181">
        <v>0</v>
      </c>
      <c r="J146" s="125">
        <v>3.6</v>
      </c>
      <c r="K146" s="298" t="s">
        <v>0</v>
      </c>
      <c r="L146" s="300" t="s">
        <v>0</v>
      </c>
      <c r="M146" s="334" t="s">
        <v>0</v>
      </c>
      <c r="N146" s="335" t="str">
        <f>IF(M146=" "," ",(M146+$L$7-M149))</f>
        <v xml:space="preserve"> </v>
      </c>
      <c r="O146" s="305">
        <v>25</v>
      </c>
      <c r="P146" s="337">
        <v>41137</v>
      </c>
      <c r="Q146" s="139" t="s">
        <v>311</v>
      </c>
      <c r="R146" s="140" t="s">
        <v>0</v>
      </c>
      <c r="S146" s="309" t="s">
        <v>331</v>
      </c>
      <c r="T146" s="310"/>
      <c r="U146" s="227">
        <v>1</v>
      </c>
      <c r="V146" s="147" t="s">
        <v>0</v>
      </c>
      <c r="W146" s="148">
        <v>1</v>
      </c>
      <c r="X146" s="149">
        <v>1</v>
      </c>
      <c r="Y146" s="150" t="s">
        <v>0</v>
      </c>
      <c r="Z146" s="151" t="s">
        <v>0</v>
      </c>
      <c r="AA146" s="147" t="s">
        <v>0</v>
      </c>
      <c r="AB146" s="152" t="s">
        <v>0</v>
      </c>
      <c r="AC146" s="203" t="s">
        <v>237</v>
      </c>
      <c r="AD146" s="206" t="s">
        <v>261</v>
      </c>
      <c r="AE146" s="205">
        <f>E146+F146/60+G146/60/60</f>
        <v>41.549949999999995</v>
      </c>
      <c r="AF146" s="206" t="s">
        <v>262</v>
      </c>
      <c r="AG146" s="205" t="e">
        <f>E149+F149/60+G149/60/60</f>
        <v>#VALUE!</v>
      </c>
      <c r="AH146" s="212" t="s">
        <v>268</v>
      </c>
      <c r="AI146" s="205" t="e">
        <f>AG146-AE146</f>
        <v>#VALUE!</v>
      </c>
      <c r="AJ146" s="206" t="s">
        <v>270</v>
      </c>
      <c r="AK146" s="205" t="e">
        <f>AI147*60*COS((AE146+AG146)/2*PI()/180)</f>
        <v>#VALUE!</v>
      </c>
      <c r="AL146" s="206" t="s">
        <v>272</v>
      </c>
      <c r="AM146" s="205" t="e">
        <f>AK146*6076.12</f>
        <v>#VALUE!</v>
      </c>
      <c r="AN146" s="206" t="s">
        <v>275</v>
      </c>
      <c r="AO146" s="205">
        <f>AE146*PI()/180</f>
        <v>0.72518343153901788</v>
      </c>
      <c r="AP146" s="206" t="s">
        <v>278</v>
      </c>
      <c r="AQ146" s="205" t="e">
        <f>AG146 *PI()/180</f>
        <v>#VALUE!</v>
      </c>
      <c r="AR146" s="206" t="s">
        <v>280</v>
      </c>
      <c r="AS146" s="205" t="e">
        <f>1*ATAN2(COS(AO146)*SIN(AQ146)-SIN(AO146)*COS(AQ146)*COS(AQ147-AO147),SIN(AQ147-AO147)*COS(AQ146))</f>
        <v>#VALUE!</v>
      </c>
      <c r="AT146" s="207" t="s">
        <v>283</v>
      </c>
      <c r="AU146" s="213" t="e">
        <f>SQRT(AK147*AK147+AK146*AK146)</f>
        <v>#VALUE!</v>
      </c>
    </row>
    <row r="147" spans="1:47" s="120" customFormat="1" ht="15.95" customHeight="1" thickTop="1" thickBot="1" x14ac:dyDescent="0.3">
      <c r="A147" s="166">
        <v>100116984496</v>
      </c>
      <c r="B147" s="293"/>
      <c r="C147" s="296"/>
      <c r="D147" s="164" t="s">
        <v>242</v>
      </c>
      <c r="E147" s="178">
        <f t="shared" ref="E147:J147" si="26">E146</f>
        <v>41</v>
      </c>
      <c r="F147" s="182">
        <f t="shared" si="26"/>
        <v>32</v>
      </c>
      <c r="G147" s="171">
        <f t="shared" si="26"/>
        <v>59.82</v>
      </c>
      <c r="H147" s="154">
        <f t="shared" si="26"/>
        <v>70</v>
      </c>
      <c r="I147" s="182">
        <f t="shared" si="26"/>
        <v>0</v>
      </c>
      <c r="J147" s="172">
        <f t="shared" si="26"/>
        <v>3.6</v>
      </c>
      <c r="K147" s="299"/>
      <c r="L147" s="301"/>
      <c r="M147" s="334"/>
      <c r="N147" s="336"/>
      <c r="O147" s="306"/>
      <c r="P147" s="338"/>
      <c r="Q147" s="558" t="s">
        <v>351</v>
      </c>
      <c r="R147" s="559"/>
      <c r="S147" s="559"/>
      <c r="T147" s="559"/>
      <c r="U147" s="573" t="s">
        <v>347</v>
      </c>
      <c r="V147" s="564"/>
      <c r="W147" s="564"/>
      <c r="X147" s="564"/>
      <c r="Y147" s="565"/>
      <c r="Z147" s="325" t="s">
        <v>298</v>
      </c>
      <c r="AA147" s="326"/>
      <c r="AB147" s="327"/>
      <c r="AC147" s="203" t="s">
        <v>192</v>
      </c>
      <c r="AD147" s="206" t="s">
        <v>263</v>
      </c>
      <c r="AE147" s="205">
        <f>H146+I146/60+J146/60/60</f>
        <v>70.001000000000005</v>
      </c>
      <c r="AF147" s="206" t="s">
        <v>264</v>
      </c>
      <c r="AG147" s="205" t="e">
        <f>H149+I149/60+J149/60/60</f>
        <v>#VALUE!</v>
      </c>
      <c r="AH147" s="212" t="s">
        <v>269</v>
      </c>
      <c r="AI147" s="205" t="e">
        <f>AE147-AG147</f>
        <v>#VALUE!</v>
      </c>
      <c r="AJ147" s="206" t="s">
        <v>271</v>
      </c>
      <c r="AK147" s="205" t="e">
        <f>AI146*60</f>
        <v>#VALUE!</v>
      </c>
      <c r="AL147" s="206" t="s">
        <v>273</v>
      </c>
      <c r="AM147" s="205" t="e">
        <f>AK147*6076.12</f>
        <v>#VALUE!</v>
      </c>
      <c r="AN147" s="206" t="s">
        <v>276</v>
      </c>
      <c r="AO147" s="205">
        <f>AE147*PI()/180</f>
        <v>1.2217479296885507</v>
      </c>
      <c r="AP147" s="206" t="s">
        <v>279</v>
      </c>
      <c r="AQ147" s="205" t="e">
        <f>AG147*PI()/180</f>
        <v>#VALUE!</v>
      </c>
      <c r="AR147" s="206" t="s">
        <v>281</v>
      </c>
      <c r="AS147" s="204" t="e">
        <f>IF(360+AS146/(2*PI())*360&gt;360,AS146/(PI())*360,360+AS146/(2*PI())*360)</f>
        <v>#VALUE!</v>
      </c>
      <c r="AT147" s="208"/>
      <c r="AU147" s="208"/>
    </row>
    <row r="148" spans="1:47" s="120" customFormat="1" ht="15.95" customHeight="1" thickBot="1" x14ac:dyDescent="0.3">
      <c r="A148" s="162">
        <v>28</v>
      </c>
      <c r="B148" s="293"/>
      <c r="C148" s="296"/>
      <c r="D148" s="164" t="s">
        <v>243</v>
      </c>
      <c r="E148" s="178">
        <f t="shared" ref="E148:J148" si="27">E147</f>
        <v>41</v>
      </c>
      <c r="F148" s="182">
        <f t="shared" si="27"/>
        <v>32</v>
      </c>
      <c r="G148" s="171">
        <f t="shared" si="27"/>
        <v>59.82</v>
      </c>
      <c r="H148" s="154">
        <f t="shared" si="27"/>
        <v>70</v>
      </c>
      <c r="I148" s="182">
        <f t="shared" si="27"/>
        <v>0</v>
      </c>
      <c r="J148" s="172">
        <f t="shared" si="27"/>
        <v>3.6</v>
      </c>
      <c r="K148" s="126" t="s">
        <v>16</v>
      </c>
      <c r="L148" s="221" t="s">
        <v>284</v>
      </c>
      <c r="M148" s="127" t="s">
        <v>250</v>
      </c>
      <c r="N148" s="128" t="s">
        <v>4</v>
      </c>
      <c r="O148" s="129" t="s">
        <v>18</v>
      </c>
      <c r="P148" s="234" t="s">
        <v>188</v>
      </c>
      <c r="Q148" s="560"/>
      <c r="R148" s="559"/>
      <c r="S148" s="559"/>
      <c r="T148" s="559"/>
      <c r="U148" s="566"/>
      <c r="V148" s="567"/>
      <c r="W148" s="567"/>
      <c r="X148" s="567"/>
      <c r="Y148" s="568"/>
      <c r="Z148" s="328"/>
      <c r="AA148" s="329"/>
      <c r="AB148" s="330"/>
      <c r="AC148" s="209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6" t="s">
        <v>282</v>
      </c>
      <c r="AS148" s="204" t="e">
        <f>61.582*ACOS(SIN(AE146)*SIN(AG146)+COS(AE146)*COS(AG146)*(AE147-AG147))*6076.12</f>
        <v>#VALUE!</v>
      </c>
      <c r="AT148" s="208"/>
      <c r="AU148" s="208"/>
    </row>
    <row r="149" spans="1:47" s="119" customFormat="1" ht="35.1" customHeight="1" thickTop="1" thickBot="1" x14ac:dyDescent="0.3">
      <c r="A149" s="572" t="str">
        <f>IF(Z146=1,"VERIFIED",IF(AA146=1,"RECHECKED",IF(V146=1,"RECHECK",IF(X146=1,"VERIFY",IF(Y146=1,"NEED PMY APP","SANITY CHECK ONLY")))))</f>
        <v>VERIFY</v>
      </c>
      <c r="B149" s="294"/>
      <c r="C149" s="297"/>
      <c r="D149" s="165" t="s">
        <v>192</v>
      </c>
      <c r="E149" s="179" t="s">
        <v>0</v>
      </c>
      <c r="F149" s="183" t="s">
        <v>0</v>
      </c>
      <c r="G149" s="174" t="s">
        <v>0</v>
      </c>
      <c r="H149" s="173" t="s">
        <v>0</v>
      </c>
      <c r="I149" s="183" t="s">
        <v>0</v>
      </c>
      <c r="J149" s="174" t="s">
        <v>0</v>
      </c>
      <c r="K149" s="130" t="str">
        <f>$N$7</f>
        <v xml:space="preserve"> </v>
      </c>
      <c r="L149" s="269" t="str">
        <f>IF(E149=" ","OBS POSN not in use ",AU146*6076.12)</f>
        <v xml:space="preserve">OBS POSN not in use </v>
      </c>
      <c r="M149" s="261" t="s">
        <v>0</v>
      </c>
      <c r="N149" s="270" t="str">
        <f>IF(W146=1,"Need a Photo","Ha as Photo")</f>
        <v>Need a Photo</v>
      </c>
      <c r="O149" s="163" t="s">
        <v>257</v>
      </c>
      <c r="P149" s="236" t="str">
        <f>IF(E149=" ","Not being used",(IF(L149&gt;O146,"OFF STA","ON STA")))</f>
        <v>Not being used</v>
      </c>
      <c r="Q149" s="561"/>
      <c r="R149" s="562"/>
      <c r="S149" s="562"/>
      <c r="T149" s="562"/>
      <c r="U149" s="569"/>
      <c r="V149" s="570"/>
      <c r="W149" s="570"/>
      <c r="X149" s="570"/>
      <c r="Y149" s="571"/>
      <c r="Z149" s="331"/>
      <c r="AA149" s="332"/>
      <c r="AB149" s="333"/>
      <c r="AC149" s="118"/>
    </row>
    <row r="150" spans="1:47" s="117" customFormat="1" ht="9" customHeight="1" thickTop="1" thickBot="1" x14ac:dyDescent="0.3">
      <c r="A150" s="277" t="s">
        <v>0</v>
      </c>
      <c r="B150" s="132" t="s">
        <v>11</v>
      </c>
      <c r="C150" s="133"/>
      <c r="D150" s="134" t="s">
        <v>12</v>
      </c>
      <c r="E150" s="176" t="s">
        <v>246</v>
      </c>
      <c r="F150" s="176" t="s">
        <v>247</v>
      </c>
      <c r="G150" s="168" t="s">
        <v>248</v>
      </c>
      <c r="H150" s="134" t="s">
        <v>246</v>
      </c>
      <c r="I150" s="176" t="s">
        <v>247</v>
      </c>
      <c r="J150" s="168" t="s">
        <v>248</v>
      </c>
      <c r="K150" s="135" t="s">
        <v>13</v>
      </c>
      <c r="L150" s="136" t="s">
        <v>14</v>
      </c>
      <c r="M150" s="136" t="s">
        <v>17</v>
      </c>
      <c r="N150" s="237" t="s">
        <v>15</v>
      </c>
      <c r="O150" s="238" t="s">
        <v>19</v>
      </c>
      <c r="P150" s="239" t="s">
        <v>255</v>
      </c>
      <c r="Q150" s="141" t="s">
        <v>252</v>
      </c>
      <c r="R150" s="142"/>
      <c r="S150" s="143" t="s">
        <v>191</v>
      </c>
      <c r="T150" s="226"/>
      <c r="U150" s="289" t="s">
        <v>285</v>
      </c>
      <c r="V150" s="290"/>
      <c r="W150" s="290"/>
      <c r="X150" s="290"/>
      <c r="Y150" s="291"/>
      <c r="Z150" s="159" t="s">
        <v>238</v>
      </c>
      <c r="AA150" s="160" t="s">
        <v>239</v>
      </c>
      <c r="AB150" s="161" t="s">
        <v>240</v>
      </c>
      <c r="AC150" s="199"/>
      <c r="AD150" s="200"/>
      <c r="AE150" s="201" t="s">
        <v>265</v>
      </c>
      <c r="AF150" s="200"/>
      <c r="AG150" s="201" t="s">
        <v>266</v>
      </c>
      <c r="AH150" s="201"/>
      <c r="AI150" s="201" t="s">
        <v>267</v>
      </c>
      <c r="AJ150" s="200"/>
      <c r="AK150" s="202" t="s">
        <v>277</v>
      </c>
      <c r="AL150" s="200"/>
      <c r="AM150" s="201"/>
      <c r="AN150" s="200"/>
      <c r="AO150" s="202" t="s">
        <v>274</v>
      </c>
      <c r="AP150" s="200"/>
      <c r="AQ150" s="201"/>
      <c r="AR150" s="200"/>
      <c r="AS150" s="201"/>
      <c r="AT150" s="200"/>
      <c r="AU150" s="200"/>
    </row>
    <row r="151" spans="1:47" s="120" customFormat="1" ht="15.95" customHeight="1" thickBot="1" x14ac:dyDescent="0.3">
      <c r="A151" s="124">
        <v>0</v>
      </c>
      <c r="B151" s="292" t="s">
        <v>0</v>
      </c>
      <c r="C151" s="295" t="s">
        <v>0</v>
      </c>
      <c r="D151" s="164" t="s">
        <v>237</v>
      </c>
      <c r="E151" s="177" t="s">
        <v>0</v>
      </c>
      <c r="F151" s="181" t="s">
        <v>0</v>
      </c>
      <c r="G151" s="125" t="s">
        <v>0</v>
      </c>
      <c r="H151" s="155" t="s">
        <v>0</v>
      </c>
      <c r="I151" s="181" t="s">
        <v>0</v>
      </c>
      <c r="J151" s="125" t="s">
        <v>0</v>
      </c>
      <c r="K151" s="298" t="s">
        <v>0</v>
      </c>
      <c r="L151" s="300" t="s">
        <v>0</v>
      </c>
      <c r="M151" s="302">
        <v>0</v>
      </c>
      <c r="N151" s="348">
        <f>IF(M151=" "," ",(M151+$L$7-M154))</f>
        <v>0</v>
      </c>
      <c r="O151" s="305">
        <v>0</v>
      </c>
      <c r="P151" s="337" t="s">
        <v>0</v>
      </c>
      <c r="Q151" s="139" t="s">
        <v>0</v>
      </c>
      <c r="R151" s="140" t="s">
        <v>0</v>
      </c>
      <c r="S151" s="309" t="s">
        <v>0</v>
      </c>
      <c r="T151" s="310"/>
      <c r="U151" s="227" t="s">
        <v>0</v>
      </c>
      <c r="V151" s="147" t="s">
        <v>0</v>
      </c>
      <c r="W151" s="148" t="s">
        <v>0</v>
      </c>
      <c r="X151" s="149" t="s">
        <v>0</v>
      </c>
      <c r="Y151" s="150" t="s">
        <v>0</v>
      </c>
      <c r="Z151" s="157" t="s">
        <v>0</v>
      </c>
      <c r="AA151" s="156" t="s">
        <v>0</v>
      </c>
      <c r="AB151" s="158" t="s">
        <v>0</v>
      </c>
      <c r="AC151" s="203" t="s">
        <v>237</v>
      </c>
      <c r="AD151" s="206" t="s">
        <v>261</v>
      </c>
      <c r="AE151" s="205" t="e">
        <f>E151+F151/60+G151/60/60</f>
        <v>#VALUE!</v>
      </c>
      <c r="AF151" s="206" t="s">
        <v>262</v>
      </c>
      <c r="AG151" s="205" t="e">
        <f>E154+F154/60+G154/60/60</f>
        <v>#VALUE!</v>
      </c>
      <c r="AH151" s="212" t="s">
        <v>268</v>
      </c>
      <c r="AI151" s="205" t="e">
        <f>AG151-AE151</f>
        <v>#VALUE!</v>
      </c>
      <c r="AJ151" s="206" t="s">
        <v>270</v>
      </c>
      <c r="AK151" s="205" t="e">
        <f>AI152*60*COS((AE151+AG151)/2*PI()/180)</f>
        <v>#VALUE!</v>
      </c>
      <c r="AL151" s="206" t="s">
        <v>272</v>
      </c>
      <c r="AM151" s="205" t="e">
        <f>AK151*6076.12</f>
        <v>#VALUE!</v>
      </c>
      <c r="AN151" s="206" t="s">
        <v>275</v>
      </c>
      <c r="AO151" s="205" t="e">
        <f>AE151*PI()/180</f>
        <v>#VALUE!</v>
      </c>
      <c r="AP151" s="206" t="s">
        <v>278</v>
      </c>
      <c r="AQ151" s="205" t="e">
        <f>AG151 *PI()/180</f>
        <v>#VALUE!</v>
      </c>
      <c r="AR151" s="206" t="s">
        <v>280</v>
      </c>
      <c r="AS151" s="205" t="e">
        <f>1*ATAN2(COS(AO151)*SIN(AQ151)-SIN(AO151)*COS(AQ151)*COS(AQ152-AO152),SIN(AQ152-AO152)*COS(AQ151))</f>
        <v>#VALUE!</v>
      </c>
      <c r="AT151" s="207" t="s">
        <v>283</v>
      </c>
      <c r="AU151" s="213" t="e">
        <f>SQRT(AK152*AK152+AK151*AK151)</f>
        <v>#VALUE!</v>
      </c>
    </row>
    <row r="152" spans="1:47" s="120" customFormat="1" ht="15.95" customHeight="1" thickTop="1" thickBot="1" x14ac:dyDescent="0.3">
      <c r="A152" s="166" t="s">
        <v>0</v>
      </c>
      <c r="B152" s="293"/>
      <c r="C152" s="296"/>
      <c r="D152" s="164" t="s">
        <v>242</v>
      </c>
      <c r="E152" s="178" t="str">
        <f t="shared" ref="E152:J152" si="28">E151</f>
        <v xml:space="preserve"> </v>
      </c>
      <c r="F152" s="182" t="str">
        <f t="shared" si="28"/>
        <v xml:space="preserve"> </v>
      </c>
      <c r="G152" s="171" t="str">
        <f t="shared" si="28"/>
        <v xml:space="preserve"> </v>
      </c>
      <c r="H152" s="154" t="str">
        <f t="shared" si="28"/>
        <v xml:space="preserve"> </v>
      </c>
      <c r="I152" s="182" t="str">
        <f t="shared" si="28"/>
        <v xml:space="preserve"> </v>
      </c>
      <c r="J152" s="172" t="str">
        <f t="shared" si="28"/>
        <v xml:space="preserve"> </v>
      </c>
      <c r="K152" s="299"/>
      <c r="L152" s="301"/>
      <c r="M152" s="302"/>
      <c r="N152" s="349"/>
      <c r="O152" s="306"/>
      <c r="P152" s="338"/>
      <c r="Q152" s="350" t="s">
        <v>0</v>
      </c>
      <c r="R152" s="351"/>
      <c r="S152" s="351"/>
      <c r="T152" s="351"/>
      <c r="U152" s="316" t="s">
        <v>0</v>
      </c>
      <c r="V152" s="317"/>
      <c r="W152" s="317"/>
      <c r="X152" s="317"/>
      <c r="Y152" s="318"/>
      <c r="Z152" s="278"/>
      <c r="AA152" s="279"/>
      <c r="AB152" s="280"/>
      <c r="AC152" s="203" t="s">
        <v>192</v>
      </c>
      <c r="AD152" s="206" t="s">
        <v>263</v>
      </c>
      <c r="AE152" s="205" t="e">
        <f>H151+I151/60+J151/60/60</f>
        <v>#VALUE!</v>
      </c>
      <c r="AF152" s="206" t="s">
        <v>264</v>
      </c>
      <c r="AG152" s="205" t="e">
        <f>H154+I154/60+J154/60/60</f>
        <v>#VALUE!</v>
      </c>
      <c r="AH152" s="212" t="s">
        <v>269</v>
      </c>
      <c r="AI152" s="205" t="e">
        <f>AE152-AG152</f>
        <v>#VALUE!</v>
      </c>
      <c r="AJ152" s="206" t="s">
        <v>271</v>
      </c>
      <c r="AK152" s="205" t="e">
        <f>AI151*60</f>
        <v>#VALUE!</v>
      </c>
      <c r="AL152" s="206" t="s">
        <v>273</v>
      </c>
      <c r="AM152" s="205" t="e">
        <f>AK152*6076.12</f>
        <v>#VALUE!</v>
      </c>
      <c r="AN152" s="206" t="s">
        <v>276</v>
      </c>
      <c r="AO152" s="205" t="e">
        <f>AE152*PI()/180</f>
        <v>#VALUE!</v>
      </c>
      <c r="AP152" s="206" t="s">
        <v>279</v>
      </c>
      <c r="AQ152" s="205" t="e">
        <f>AG152*PI()/180</f>
        <v>#VALUE!</v>
      </c>
      <c r="AR152" s="206" t="s">
        <v>281</v>
      </c>
      <c r="AS152" s="204" t="e">
        <f>IF(360+AS151/(2*PI())*360&gt;360,AS151/(PI())*360,360+AS151/(2*PI())*360)</f>
        <v>#VALUE!</v>
      </c>
      <c r="AT152" s="208"/>
      <c r="AU152" s="208"/>
    </row>
    <row r="153" spans="1:47" s="120" customFormat="1" ht="15.95" customHeight="1" thickBot="1" x14ac:dyDescent="0.3">
      <c r="A153" s="162">
        <v>29</v>
      </c>
      <c r="B153" s="293"/>
      <c r="C153" s="296"/>
      <c r="D153" s="164" t="s">
        <v>243</v>
      </c>
      <c r="E153" s="178" t="str">
        <f t="shared" ref="E153:J153" si="29">E152</f>
        <v xml:space="preserve"> </v>
      </c>
      <c r="F153" s="182" t="str">
        <f t="shared" si="29"/>
        <v xml:space="preserve"> </v>
      </c>
      <c r="G153" s="171" t="str">
        <f t="shared" si="29"/>
        <v xml:space="preserve"> </v>
      </c>
      <c r="H153" s="154" t="str">
        <f t="shared" si="29"/>
        <v xml:space="preserve"> </v>
      </c>
      <c r="I153" s="182" t="str">
        <f t="shared" si="29"/>
        <v xml:space="preserve"> </v>
      </c>
      <c r="J153" s="172" t="str">
        <f t="shared" si="29"/>
        <v xml:space="preserve"> </v>
      </c>
      <c r="K153" s="126" t="s">
        <v>16</v>
      </c>
      <c r="L153" s="221" t="s">
        <v>284</v>
      </c>
      <c r="M153" s="127" t="s">
        <v>250</v>
      </c>
      <c r="N153" s="128" t="s">
        <v>4</v>
      </c>
      <c r="O153" s="129" t="s">
        <v>18</v>
      </c>
      <c r="P153" s="234" t="s">
        <v>188</v>
      </c>
      <c r="Q153" s="352"/>
      <c r="R153" s="351"/>
      <c r="S153" s="351"/>
      <c r="T153" s="351"/>
      <c r="U153" s="319"/>
      <c r="V153" s="320"/>
      <c r="W153" s="320"/>
      <c r="X153" s="320"/>
      <c r="Y153" s="321"/>
      <c r="Z153" s="281"/>
      <c r="AA153" s="282"/>
      <c r="AB153" s="283"/>
      <c r="AC153" s="209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6" t="s">
        <v>282</v>
      </c>
      <c r="AS153" s="204" t="e">
        <f>61.582*ACOS(SIN(AE151)*SIN(AG151)+COS(AE151)*COS(AG151)*(AE152-AG152))*6076.12</f>
        <v>#VALUE!</v>
      </c>
      <c r="AT153" s="208"/>
      <c r="AU153" s="208"/>
    </row>
    <row r="154" spans="1:47" s="119" customFormat="1" ht="35.1" customHeight="1" thickTop="1" thickBot="1" x14ac:dyDescent="0.3">
      <c r="A154" s="268" t="str">
        <f>IF(Z151=1,"VERIFIED",IF(AA151=1,"RECHECKED",IF(V151=1,"RECHECK",IF(X151=1,"VERIFY",IF(Y151=1,"NEED PMY APP","SANITY CHECK ONLY")))))</f>
        <v>SANITY CHECK ONLY</v>
      </c>
      <c r="B154" s="294"/>
      <c r="C154" s="297"/>
      <c r="D154" s="165" t="s">
        <v>192</v>
      </c>
      <c r="E154" s="179" t="s">
        <v>0</v>
      </c>
      <c r="F154" s="183" t="s">
        <v>0</v>
      </c>
      <c r="G154" s="174" t="s">
        <v>0</v>
      </c>
      <c r="H154" s="173" t="s">
        <v>0</v>
      </c>
      <c r="I154" s="183" t="s">
        <v>0</v>
      </c>
      <c r="J154" s="174" t="s">
        <v>0</v>
      </c>
      <c r="K154" s="130" t="str">
        <f>$N$7</f>
        <v xml:space="preserve"> </v>
      </c>
      <c r="L154" s="269" t="str">
        <f>IF(E154=" ","OBS POSN not in use ",AU151*6076.12)</f>
        <v xml:space="preserve">OBS POSN not in use </v>
      </c>
      <c r="M154" s="214">
        <v>0</v>
      </c>
      <c r="N154" s="153" t="str">
        <f>IF(W151=1,"Need Photo","Has Photo")</f>
        <v>Has Photo</v>
      </c>
      <c r="O154" s="163" t="s">
        <v>257</v>
      </c>
      <c r="P154" s="236" t="str">
        <f>IF(E154=" ","Not being used",(IF(L154&gt;O151,"OFF STA","ON STA")))</f>
        <v>Not being used</v>
      </c>
      <c r="Q154" s="353"/>
      <c r="R154" s="354"/>
      <c r="S154" s="354"/>
      <c r="T154" s="354"/>
      <c r="U154" s="322"/>
      <c r="V154" s="323"/>
      <c r="W154" s="323"/>
      <c r="X154" s="323"/>
      <c r="Y154" s="324"/>
      <c r="Z154" s="284"/>
      <c r="AA154" s="285"/>
      <c r="AB154" s="286"/>
      <c r="AC154" s="118"/>
    </row>
    <row r="155" spans="1:47" s="117" customFormat="1" ht="9" customHeight="1" thickTop="1" thickBot="1" x14ac:dyDescent="0.3">
      <c r="A155" s="277" t="s">
        <v>0</v>
      </c>
      <c r="B155" s="132" t="s">
        <v>11</v>
      </c>
      <c r="C155" s="133"/>
      <c r="D155" s="134" t="s">
        <v>12</v>
      </c>
      <c r="E155" s="176" t="s">
        <v>246</v>
      </c>
      <c r="F155" s="176" t="s">
        <v>247</v>
      </c>
      <c r="G155" s="168" t="s">
        <v>248</v>
      </c>
      <c r="H155" s="134" t="s">
        <v>246</v>
      </c>
      <c r="I155" s="176" t="s">
        <v>247</v>
      </c>
      <c r="J155" s="168" t="s">
        <v>248</v>
      </c>
      <c r="K155" s="135" t="s">
        <v>13</v>
      </c>
      <c r="L155" s="136" t="s">
        <v>14</v>
      </c>
      <c r="M155" s="136" t="s">
        <v>17</v>
      </c>
      <c r="N155" s="137" t="s">
        <v>15</v>
      </c>
      <c r="O155" s="138" t="s">
        <v>19</v>
      </c>
      <c r="P155" s="233" t="s">
        <v>255</v>
      </c>
      <c r="Q155" s="141" t="s">
        <v>252</v>
      </c>
      <c r="R155" s="142"/>
      <c r="S155" s="143" t="s">
        <v>191</v>
      </c>
      <c r="T155" s="226"/>
      <c r="U155" s="289" t="s">
        <v>285</v>
      </c>
      <c r="V155" s="290"/>
      <c r="W155" s="290"/>
      <c r="X155" s="290"/>
      <c r="Y155" s="291"/>
      <c r="Z155" s="144" t="s">
        <v>238</v>
      </c>
      <c r="AA155" s="145" t="s">
        <v>239</v>
      </c>
      <c r="AB155" s="146" t="s">
        <v>240</v>
      </c>
      <c r="AC155" s="199"/>
      <c r="AD155" s="200"/>
      <c r="AE155" s="201" t="s">
        <v>265</v>
      </c>
      <c r="AF155" s="200"/>
      <c r="AG155" s="201" t="s">
        <v>266</v>
      </c>
      <c r="AH155" s="201"/>
      <c r="AI155" s="201" t="s">
        <v>267</v>
      </c>
      <c r="AJ155" s="200"/>
      <c r="AK155" s="202" t="s">
        <v>277</v>
      </c>
      <c r="AL155" s="200"/>
      <c r="AM155" s="201"/>
      <c r="AN155" s="200"/>
      <c r="AO155" s="202" t="s">
        <v>274</v>
      </c>
      <c r="AP155" s="200"/>
      <c r="AQ155" s="201"/>
      <c r="AR155" s="200"/>
      <c r="AS155" s="201"/>
      <c r="AT155" s="200"/>
      <c r="AU155" s="200"/>
    </row>
    <row r="156" spans="1:47" s="120" customFormat="1" ht="15.95" customHeight="1" thickBot="1" x14ac:dyDescent="0.3">
      <c r="A156" s="124">
        <v>0</v>
      </c>
      <c r="B156" s="292" t="s">
        <v>0</v>
      </c>
      <c r="C156" s="295" t="s">
        <v>0</v>
      </c>
      <c r="D156" s="164" t="s">
        <v>237</v>
      </c>
      <c r="E156" s="177" t="s">
        <v>0</v>
      </c>
      <c r="F156" s="181" t="s">
        <v>0</v>
      </c>
      <c r="G156" s="125" t="s">
        <v>0</v>
      </c>
      <c r="H156" s="155" t="s">
        <v>0</v>
      </c>
      <c r="I156" s="181" t="s">
        <v>0</v>
      </c>
      <c r="J156" s="125" t="s">
        <v>0</v>
      </c>
      <c r="K156" s="298" t="s">
        <v>0</v>
      </c>
      <c r="L156" s="300" t="s">
        <v>0</v>
      </c>
      <c r="M156" s="302">
        <v>0</v>
      </c>
      <c r="N156" s="303">
        <f>IF(M156=" "," ",(M156+$L$7-M159))</f>
        <v>0</v>
      </c>
      <c r="O156" s="305">
        <v>0</v>
      </c>
      <c r="P156" s="307" t="s">
        <v>0</v>
      </c>
      <c r="Q156" s="139" t="s">
        <v>0</v>
      </c>
      <c r="R156" s="140" t="s">
        <v>0</v>
      </c>
      <c r="S156" s="309" t="s">
        <v>0</v>
      </c>
      <c r="T156" s="310"/>
      <c r="U156" s="227" t="s">
        <v>0</v>
      </c>
      <c r="V156" s="147" t="s">
        <v>0</v>
      </c>
      <c r="W156" s="148" t="s">
        <v>0</v>
      </c>
      <c r="X156" s="149" t="s">
        <v>0</v>
      </c>
      <c r="Y156" s="150" t="s">
        <v>0</v>
      </c>
      <c r="Z156" s="151" t="s">
        <v>0</v>
      </c>
      <c r="AA156" s="147" t="s">
        <v>0</v>
      </c>
      <c r="AB156" s="152" t="s">
        <v>0</v>
      </c>
      <c r="AC156" s="203" t="s">
        <v>237</v>
      </c>
      <c r="AD156" s="206" t="s">
        <v>261</v>
      </c>
      <c r="AE156" s="205" t="e">
        <f>E156+F156/60+G156/60/60</f>
        <v>#VALUE!</v>
      </c>
      <c r="AF156" s="206" t="s">
        <v>262</v>
      </c>
      <c r="AG156" s="205" t="e">
        <f>E159+F159/60+G159/60/60</f>
        <v>#VALUE!</v>
      </c>
      <c r="AH156" s="212" t="s">
        <v>268</v>
      </c>
      <c r="AI156" s="205" t="e">
        <f>AG156-AE156</f>
        <v>#VALUE!</v>
      </c>
      <c r="AJ156" s="206" t="s">
        <v>270</v>
      </c>
      <c r="AK156" s="205" t="e">
        <f>AI157*60*COS((AE156+AG156)/2*PI()/180)</f>
        <v>#VALUE!</v>
      </c>
      <c r="AL156" s="206" t="s">
        <v>272</v>
      </c>
      <c r="AM156" s="205" t="e">
        <f>AK156*6076.12</f>
        <v>#VALUE!</v>
      </c>
      <c r="AN156" s="206" t="s">
        <v>275</v>
      </c>
      <c r="AO156" s="205" t="e">
        <f>AE156*PI()/180</f>
        <v>#VALUE!</v>
      </c>
      <c r="AP156" s="206" t="s">
        <v>278</v>
      </c>
      <c r="AQ156" s="205" t="e">
        <f>AG156 *PI()/180</f>
        <v>#VALUE!</v>
      </c>
      <c r="AR156" s="206" t="s">
        <v>280</v>
      </c>
      <c r="AS156" s="205" t="e">
        <f>1*ATAN2(COS(AO156)*SIN(AQ156)-SIN(AO156)*COS(AQ156)*COS(AQ157-AO157),SIN(AQ157-AO157)*COS(AQ156))</f>
        <v>#VALUE!</v>
      </c>
      <c r="AT156" s="207" t="s">
        <v>283</v>
      </c>
      <c r="AU156" s="213" t="e">
        <f>SQRT(AK157*AK157+AK156*AK156)</f>
        <v>#VALUE!</v>
      </c>
    </row>
    <row r="157" spans="1:47" s="120" customFormat="1" ht="15.95" customHeight="1" thickTop="1" thickBot="1" x14ac:dyDescent="0.3">
      <c r="A157" s="166" t="s">
        <v>0</v>
      </c>
      <c r="B157" s="293"/>
      <c r="C157" s="296"/>
      <c r="D157" s="164" t="s">
        <v>242</v>
      </c>
      <c r="E157" s="178" t="str">
        <f t="shared" ref="E157:J157" si="30">E156</f>
        <v xml:space="preserve"> </v>
      </c>
      <c r="F157" s="182" t="str">
        <f t="shared" si="30"/>
        <v xml:space="preserve"> </v>
      </c>
      <c r="G157" s="171" t="str">
        <f t="shared" si="30"/>
        <v xml:space="preserve"> </v>
      </c>
      <c r="H157" s="154" t="str">
        <f t="shared" si="30"/>
        <v xml:space="preserve"> </v>
      </c>
      <c r="I157" s="182" t="str">
        <f t="shared" si="30"/>
        <v xml:space="preserve"> </v>
      </c>
      <c r="J157" s="172" t="str">
        <f t="shared" si="30"/>
        <v xml:space="preserve"> </v>
      </c>
      <c r="K157" s="299"/>
      <c r="L157" s="301"/>
      <c r="M157" s="302"/>
      <c r="N157" s="304"/>
      <c r="O157" s="306"/>
      <c r="P157" s="308"/>
      <c r="Q157" s="311" t="s">
        <v>0</v>
      </c>
      <c r="R157" s="312"/>
      <c r="S157" s="312"/>
      <c r="T157" s="312"/>
      <c r="U157" s="316" t="s">
        <v>0</v>
      </c>
      <c r="V157" s="317"/>
      <c r="W157" s="317"/>
      <c r="X157" s="317"/>
      <c r="Y157" s="318"/>
      <c r="Z157" s="278"/>
      <c r="AA157" s="279"/>
      <c r="AB157" s="280"/>
      <c r="AC157" s="203" t="s">
        <v>192</v>
      </c>
      <c r="AD157" s="206" t="s">
        <v>263</v>
      </c>
      <c r="AE157" s="205" t="e">
        <f>H156+I156/60+J156/60/60</f>
        <v>#VALUE!</v>
      </c>
      <c r="AF157" s="206" t="s">
        <v>264</v>
      </c>
      <c r="AG157" s="205" t="e">
        <f>H159+I159/60+J159/60/60</f>
        <v>#VALUE!</v>
      </c>
      <c r="AH157" s="212" t="s">
        <v>269</v>
      </c>
      <c r="AI157" s="205" t="e">
        <f>AE157-AG157</f>
        <v>#VALUE!</v>
      </c>
      <c r="AJ157" s="206" t="s">
        <v>271</v>
      </c>
      <c r="AK157" s="205" t="e">
        <f>AI156*60</f>
        <v>#VALUE!</v>
      </c>
      <c r="AL157" s="206" t="s">
        <v>273</v>
      </c>
      <c r="AM157" s="205" t="e">
        <f>AK157*6076.12</f>
        <v>#VALUE!</v>
      </c>
      <c r="AN157" s="206" t="s">
        <v>276</v>
      </c>
      <c r="AO157" s="205" t="e">
        <f>AE157*PI()/180</f>
        <v>#VALUE!</v>
      </c>
      <c r="AP157" s="206" t="s">
        <v>279</v>
      </c>
      <c r="AQ157" s="205" t="e">
        <f>AG157*PI()/180</f>
        <v>#VALUE!</v>
      </c>
      <c r="AR157" s="206" t="s">
        <v>281</v>
      </c>
      <c r="AS157" s="204" t="e">
        <f>IF(360+AS156/(2*PI())*360&gt;360,AS156/(PI())*360,360+AS156/(2*PI())*360)</f>
        <v>#VALUE!</v>
      </c>
      <c r="AT157" s="208"/>
      <c r="AU157" s="208"/>
    </row>
    <row r="158" spans="1:47" s="120" customFormat="1" ht="15.95" customHeight="1" thickBot="1" x14ac:dyDescent="0.3">
      <c r="A158" s="162">
        <v>30</v>
      </c>
      <c r="B158" s="293"/>
      <c r="C158" s="296"/>
      <c r="D158" s="164" t="s">
        <v>243</v>
      </c>
      <c r="E158" s="178" t="str">
        <f t="shared" ref="E158:J158" si="31">E157</f>
        <v xml:space="preserve"> </v>
      </c>
      <c r="F158" s="182" t="str">
        <f t="shared" si="31"/>
        <v xml:space="preserve"> </v>
      </c>
      <c r="G158" s="171" t="str">
        <f t="shared" si="31"/>
        <v xml:space="preserve"> </v>
      </c>
      <c r="H158" s="154" t="str">
        <f t="shared" si="31"/>
        <v xml:space="preserve"> </v>
      </c>
      <c r="I158" s="182" t="str">
        <f t="shared" si="31"/>
        <v xml:space="preserve"> </v>
      </c>
      <c r="J158" s="172" t="str">
        <f t="shared" si="31"/>
        <v xml:space="preserve"> </v>
      </c>
      <c r="K158" s="126" t="s">
        <v>16</v>
      </c>
      <c r="L158" s="221" t="s">
        <v>284</v>
      </c>
      <c r="M158" s="127" t="s">
        <v>250</v>
      </c>
      <c r="N158" s="128" t="s">
        <v>4</v>
      </c>
      <c r="O158" s="129" t="s">
        <v>18</v>
      </c>
      <c r="P158" s="234" t="s">
        <v>188</v>
      </c>
      <c r="Q158" s="313"/>
      <c r="R158" s="312"/>
      <c r="S158" s="312"/>
      <c r="T158" s="312"/>
      <c r="U158" s="319"/>
      <c r="V158" s="320"/>
      <c r="W158" s="320"/>
      <c r="X158" s="320"/>
      <c r="Y158" s="321"/>
      <c r="Z158" s="281"/>
      <c r="AA158" s="282"/>
      <c r="AB158" s="283"/>
      <c r="AC158" s="209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6" t="s">
        <v>282</v>
      </c>
      <c r="AS158" s="204" t="e">
        <f>61.582*ACOS(SIN(AE156)*SIN(AG156)+COS(AE156)*COS(AG156)*(AE157-AG157))*6076.12</f>
        <v>#VALUE!</v>
      </c>
      <c r="AT158" s="208"/>
      <c r="AU158" s="208"/>
    </row>
    <row r="159" spans="1:47" s="119" customFormat="1" ht="35.1" customHeight="1" thickTop="1" thickBot="1" x14ac:dyDescent="0.3">
      <c r="A159" s="268" t="str">
        <f>IF(Z156=1,"VERIFIED",IF(AA156=1,"RECHECKED",IF(V156=1,"RECHECK",IF(X156=1,"VERIFY",IF(Y156=1,"NEED PMY APP","SANITY CHECK ONLY")))))</f>
        <v>SANITY CHECK ONLY</v>
      </c>
      <c r="B159" s="294"/>
      <c r="C159" s="297"/>
      <c r="D159" s="165" t="s">
        <v>192</v>
      </c>
      <c r="E159" s="179" t="s">
        <v>0</v>
      </c>
      <c r="F159" s="183" t="s">
        <v>0</v>
      </c>
      <c r="G159" s="174" t="s">
        <v>0</v>
      </c>
      <c r="H159" s="173" t="s">
        <v>0</v>
      </c>
      <c r="I159" s="183" t="s">
        <v>0</v>
      </c>
      <c r="J159" s="174" t="s">
        <v>0</v>
      </c>
      <c r="K159" s="130" t="str">
        <f>$N$7</f>
        <v xml:space="preserve"> </v>
      </c>
      <c r="L159" s="269" t="str">
        <f>IF(E159=" ","OBS POSN not in use ",AU156*6076.12)</f>
        <v xml:space="preserve">OBS POSN not in use </v>
      </c>
      <c r="M159" s="214">
        <v>0</v>
      </c>
      <c r="N159" s="153" t="str">
        <f>IF(W156=1,"Need Photo","Has Photo")</f>
        <v>Has Photo</v>
      </c>
      <c r="O159" s="163" t="s">
        <v>257</v>
      </c>
      <c r="P159" s="236" t="str">
        <f>IF(E159=" ","Not being used",(IF(L159&gt;O156,"OFF STA","ON STA")))</f>
        <v>Not being used</v>
      </c>
      <c r="Q159" s="314"/>
      <c r="R159" s="315"/>
      <c r="S159" s="315"/>
      <c r="T159" s="315"/>
      <c r="U159" s="322"/>
      <c r="V159" s="323"/>
      <c r="W159" s="323"/>
      <c r="X159" s="323"/>
      <c r="Y159" s="324"/>
      <c r="Z159" s="284"/>
      <c r="AA159" s="285"/>
      <c r="AB159" s="286"/>
      <c r="AC159" s="118"/>
    </row>
    <row r="160" spans="1:47" ht="22.5" thickTop="1" thickBot="1" x14ac:dyDescent="0.35">
      <c r="J160" s="193" t="s">
        <v>236</v>
      </c>
      <c r="K160" s="196">
        <f>SUM(U7:U159)</f>
        <v>28</v>
      </c>
      <c r="L160" s="190" t="s">
        <v>238</v>
      </c>
      <c r="M160" s="196">
        <f>SUM(X7:X159)</f>
        <v>9</v>
      </c>
      <c r="N160" s="191" t="s">
        <v>239</v>
      </c>
      <c r="O160" s="196">
        <f>SUM(V7:V159)</f>
        <v>6</v>
      </c>
      <c r="P160" s="232" t="s">
        <v>240</v>
      </c>
      <c r="Q160" s="196">
        <f>SUM(W7:W159)</f>
        <v>9</v>
      </c>
      <c r="R160" s="192" t="s">
        <v>241</v>
      </c>
      <c r="S160" s="196">
        <f>SUM(Y7:Y159)</f>
        <v>0</v>
      </c>
      <c r="T160" s="215"/>
      <c r="U160" s="229"/>
      <c r="V160" s="216"/>
      <c r="W160" s="217"/>
      <c r="X160" s="217"/>
      <c r="Y160" s="218"/>
      <c r="Z160" s="189">
        <f>SUM(Z7:Z159)</f>
        <v>0</v>
      </c>
      <c r="AA160" s="189">
        <f>SUM(AA7:AA159)</f>
        <v>0</v>
      </c>
      <c r="AB160" s="189">
        <f>SUM(AB7:AB159)</f>
        <v>0</v>
      </c>
      <c r="AC160" s="13"/>
    </row>
    <row r="161" ht="21.75" thickTop="1" x14ac:dyDescent="0.3"/>
  </sheetData>
  <sheetProtection insertRows="0"/>
  <mergeCells count="466">
    <mergeCell ref="E26:J26"/>
    <mergeCell ref="U128:Y128"/>
    <mergeCell ref="U118:Y118"/>
    <mergeCell ref="U108:Y108"/>
    <mergeCell ref="U113:Y113"/>
    <mergeCell ref="U123:Y123"/>
    <mergeCell ref="B114:B117"/>
    <mergeCell ref="C114:C117"/>
    <mergeCell ref="K114:K115"/>
    <mergeCell ref="L114:L115"/>
    <mergeCell ref="M114:M115"/>
    <mergeCell ref="N114:N115"/>
    <mergeCell ref="O114:O115"/>
    <mergeCell ref="P114:P115"/>
    <mergeCell ref="S114:T114"/>
    <mergeCell ref="Q115:T117"/>
    <mergeCell ref="M49:M50"/>
    <mergeCell ref="N49:N50"/>
    <mergeCell ref="O49:O50"/>
    <mergeCell ref="E101:J101"/>
    <mergeCell ref="E106:J106"/>
    <mergeCell ref="P49:P50"/>
    <mergeCell ref="A133:T133"/>
    <mergeCell ref="U53:Y53"/>
    <mergeCell ref="U58:Y58"/>
    <mergeCell ref="U63:Y63"/>
    <mergeCell ref="U68:Y68"/>
    <mergeCell ref="U73:Y73"/>
    <mergeCell ref="U78:Y78"/>
    <mergeCell ref="U83:Y83"/>
    <mergeCell ref="U88:Y88"/>
    <mergeCell ref="U93:Y93"/>
    <mergeCell ref="U130:Y132"/>
    <mergeCell ref="B129:B132"/>
    <mergeCell ref="C129:C132"/>
    <mergeCell ref="Q130:T132"/>
    <mergeCell ref="B124:B127"/>
    <mergeCell ref="C124:C127"/>
    <mergeCell ref="O129:O130"/>
    <mergeCell ref="P129:P130"/>
    <mergeCell ref="S129:T129"/>
    <mergeCell ref="O124:O125"/>
    <mergeCell ref="U103:Y103"/>
    <mergeCell ref="B119:B122"/>
    <mergeCell ref="C119:C122"/>
    <mergeCell ref="K119:K120"/>
    <mergeCell ref="Z130:AB132"/>
    <mergeCell ref="E111:J111"/>
    <mergeCell ref="E115:J115"/>
    <mergeCell ref="E116:J116"/>
    <mergeCell ref="U120:Y122"/>
    <mergeCell ref="Z120:AB122"/>
    <mergeCell ref="U125:Y127"/>
    <mergeCell ref="Z125:AB127"/>
    <mergeCell ref="U110:Y112"/>
    <mergeCell ref="Z110:AB112"/>
    <mergeCell ref="U115:Y117"/>
    <mergeCell ref="Z115:AB117"/>
    <mergeCell ref="K129:K130"/>
    <mergeCell ref="L129:L130"/>
    <mergeCell ref="M129:M130"/>
    <mergeCell ref="N129:N130"/>
    <mergeCell ref="P124:P125"/>
    <mergeCell ref="S124:T124"/>
    <mergeCell ref="Q125:T127"/>
    <mergeCell ref="L119:L120"/>
    <mergeCell ref="M119:M120"/>
    <mergeCell ref="N119:N120"/>
    <mergeCell ref="O119:O120"/>
    <mergeCell ref="P119:P120"/>
    <mergeCell ref="S119:T119"/>
    <mergeCell ref="Q120:T122"/>
    <mergeCell ref="K124:K125"/>
    <mergeCell ref="L124:L125"/>
    <mergeCell ref="M124:M125"/>
    <mergeCell ref="N124:N125"/>
    <mergeCell ref="B69:B72"/>
    <mergeCell ref="C69:C72"/>
    <mergeCell ref="K69:K70"/>
    <mergeCell ref="L69:L70"/>
    <mergeCell ref="M69:M70"/>
    <mergeCell ref="N69:N70"/>
    <mergeCell ref="O69:O70"/>
    <mergeCell ref="Q70:T72"/>
    <mergeCell ref="B74:B77"/>
    <mergeCell ref="E76:J76"/>
    <mergeCell ref="E71:J71"/>
    <mergeCell ref="C74:C77"/>
    <mergeCell ref="K74:K75"/>
    <mergeCell ref="L74:L75"/>
    <mergeCell ref="M74:M75"/>
    <mergeCell ref="N74:N75"/>
    <mergeCell ref="O74:O75"/>
    <mergeCell ref="S69:T69"/>
    <mergeCell ref="B109:B112"/>
    <mergeCell ref="C109:C112"/>
    <mergeCell ref="K109:K110"/>
    <mergeCell ref="L109:L110"/>
    <mergeCell ref="M109:M110"/>
    <mergeCell ref="N109:N110"/>
    <mergeCell ref="O109:O110"/>
    <mergeCell ref="P109:P110"/>
    <mergeCell ref="S109:T109"/>
    <mergeCell ref="Q110:T112"/>
    <mergeCell ref="Z4:AB4"/>
    <mergeCell ref="Z3:AB3"/>
    <mergeCell ref="U3:Y3"/>
    <mergeCell ref="U4:Y4"/>
    <mergeCell ref="U2:Y2"/>
    <mergeCell ref="Z1:Z2"/>
    <mergeCell ref="S49:T49"/>
    <mergeCell ref="Q50:T52"/>
    <mergeCell ref="Z5:Z6"/>
    <mergeCell ref="Z10:AB12"/>
    <mergeCell ref="P7:T7"/>
    <mergeCell ref="U15:Y17"/>
    <mergeCell ref="U50:Y52"/>
    <mergeCell ref="Z50:AB52"/>
    <mergeCell ref="S54:T54"/>
    <mergeCell ref="Q55:T57"/>
    <mergeCell ref="P69:P70"/>
    <mergeCell ref="P74:P75"/>
    <mergeCell ref="S74:T74"/>
    <mergeCell ref="Q75:T77"/>
    <mergeCell ref="U105:Y107"/>
    <mergeCell ref="Z105:AB107"/>
    <mergeCell ref="U70:Y72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E6:J6"/>
    <mergeCell ref="E31:J31"/>
    <mergeCell ref="E36:J36"/>
    <mergeCell ref="C9:C12"/>
    <mergeCell ref="L9:L10"/>
    <mergeCell ref="K6:O6"/>
    <mergeCell ref="M9:M10"/>
    <mergeCell ref="U48:Y48"/>
    <mergeCell ref="U10:Y12"/>
    <mergeCell ref="U43:Y43"/>
    <mergeCell ref="K14:K15"/>
    <mergeCell ref="P9:P10"/>
    <mergeCell ref="X5:X6"/>
    <mergeCell ref="Y5:Y6"/>
    <mergeCell ref="U5:U6"/>
    <mergeCell ref="V5:V6"/>
    <mergeCell ref="A5:G5"/>
    <mergeCell ref="N5:P5"/>
    <mergeCell ref="J5:K5"/>
    <mergeCell ref="P6:T6"/>
    <mergeCell ref="A6:D6"/>
    <mergeCell ref="E11:J11"/>
    <mergeCell ref="E21:J21"/>
    <mergeCell ref="E25:J25"/>
    <mergeCell ref="O19:O20"/>
    <mergeCell ref="Z35:AB37"/>
    <mergeCell ref="U40:Y42"/>
    <mergeCell ref="Z40:AB42"/>
    <mergeCell ref="K24:K25"/>
    <mergeCell ref="K34:K35"/>
    <mergeCell ref="L34:L35"/>
    <mergeCell ref="M34:M35"/>
    <mergeCell ref="N34:N35"/>
    <mergeCell ref="O34:O35"/>
    <mergeCell ref="S24:T24"/>
    <mergeCell ref="U33:Y33"/>
    <mergeCell ref="U38:Y38"/>
    <mergeCell ref="P34:P35"/>
    <mergeCell ref="S34:T34"/>
    <mergeCell ref="Q35:T37"/>
    <mergeCell ref="O14:O15"/>
    <mergeCell ref="Z20:AB22"/>
    <mergeCell ref="AA5:AA6"/>
    <mergeCell ref="AB5:AB6"/>
    <mergeCell ref="U8:Y8"/>
    <mergeCell ref="U13:Y13"/>
    <mergeCell ref="W5:W6"/>
    <mergeCell ref="Z15:AB17"/>
    <mergeCell ref="U45:Y47"/>
    <mergeCell ref="Z45:AB47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C34:C37"/>
    <mergeCell ref="B34:B38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B44:B47"/>
    <mergeCell ref="C44:C47"/>
    <mergeCell ref="E41:J41"/>
    <mergeCell ref="E46:J46"/>
    <mergeCell ref="E51:J51"/>
    <mergeCell ref="E56:J56"/>
    <mergeCell ref="E55:J55"/>
    <mergeCell ref="B39:B42"/>
    <mergeCell ref="C39:C42"/>
    <mergeCell ref="B49:B52"/>
    <mergeCell ref="C49:C52"/>
    <mergeCell ref="B54:B57"/>
    <mergeCell ref="C54:C57"/>
    <mergeCell ref="E50:J50"/>
    <mergeCell ref="B64:B67"/>
    <mergeCell ref="C64:C67"/>
    <mergeCell ref="K64:K65"/>
    <mergeCell ref="L64:L65"/>
    <mergeCell ref="M64:M65"/>
    <mergeCell ref="N64:N65"/>
    <mergeCell ref="O64:O65"/>
    <mergeCell ref="P64:P65"/>
    <mergeCell ref="S64:T64"/>
    <mergeCell ref="Q65:T67"/>
    <mergeCell ref="E66:J66"/>
    <mergeCell ref="B59:B62"/>
    <mergeCell ref="C59:C62"/>
    <mergeCell ref="K59:K60"/>
    <mergeCell ref="L59:L60"/>
    <mergeCell ref="M59:M60"/>
    <mergeCell ref="N59:N60"/>
    <mergeCell ref="O59:O60"/>
    <mergeCell ref="P59:P60"/>
    <mergeCell ref="K54:K55"/>
    <mergeCell ref="L54:L55"/>
    <mergeCell ref="E60:J60"/>
    <mergeCell ref="E61:J61"/>
    <mergeCell ref="M54:M55"/>
    <mergeCell ref="N54:N55"/>
    <mergeCell ref="O54:O55"/>
    <mergeCell ref="P54:P55"/>
    <mergeCell ref="B79:B82"/>
    <mergeCell ref="C79:C82"/>
    <mergeCell ref="K79:K80"/>
    <mergeCell ref="L79:L80"/>
    <mergeCell ref="M79:M80"/>
    <mergeCell ref="N79:N80"/>
    <mergeCell ref="O79:O80"/>
    <mergeCell ref="P79:P80"/>
    <mergeCell ref="S79:T79"/>
    <mergeCell ref="Q80:T82"/>
    <mergeCell ref="E81:J81"/>
    <mergeCell ref="B84:B87"/>
    <mergeCell ref="C84:C87"/>
    <mergeCell ref="K84:K85"/>
    <mergeCell ref="L84:L85"/>
    <mergeCell ref="M84:M85"/>
    <mergeCell ref="N84:N85"/>
    <mergeCell ref="O84:O85"/>
    <mergeCell ref="P84:P85"/>
    <mergeCell ref="S84:T84"/>
    <mergeCell ref="Q85:T87"/>
    <mergeCell ref="E86:J86"/>
    <mergeCell ref="B89:B92"/>
    <mergeCell ref="C89:C92"/>
    <mergeCell ref="K89:K90"/>
    <mergeCell ref="L89:L90"/>
    <mergeCell ref="M89:M90"/>
    <mergeCell ref="N89:N90"/>
    <mergeCell ref="O89:O90"/>
    <mergeCell ref="P89:P90"/>
    <mergeCell ref="S89:T89"/>
    <mergeCell ref="Q90:T92"/>
    <mergeCell ref="E90:J90"/>
    <mergeCell ref="E91:J91"/>
    <mergeCell ref="C94:C97"/>
    <mergeCell ref="K94:K95"/>
    <mergeCell ref="L94:L95"/>
    <mergeCell ref="M94:M95"/>
    <mergeCell ref="N94:N95"/>
    <mergeCell ref="O94:O95"/>
    <mergeCell ref="P94:P95"/>
    <mergeCell ref="S94:T94"/>
    <mergeCell ref="Q95:T97"/>
    <mergeCell ref="E96:J96"/>
    <mergeCell ref="B99:B102"/>
    <mergeCell ref="C99:C102"/>
    <mergeCell ref="K99:K100"/>
    <mergeCell ref="L99:L100"/>
    <mergeCell ref="M99:M100"/>
    <mergeCell ref="N99:N100"/>
    <mergeCell ref="O99:O100"/>
    <mergeCell ref="P99:P100"/>
    <mergeCell ref="S99:T99"/>
    <mergeCell ref="Q100:T102"/>
    <mergeCell ref="B104:B107"/>
    <mergeCell ref="C104:C107"/>
    <mergeCell ref="K104:K105"/>
    <mergeCell ref="L104:L105"/>
    <mergeCell ref="M104:M105"/>
    <mergeCell ref="N104:N105"/>
    <mergeCell ref="O104:O105"/>
    <mergeCell ref="P104:P105"/>
    <mergeCell ref="S104:T104"/>
    <mergeCell ref="Q105:T107"/>
    <mergeCell ref="B94:B97"/>
    <mergeCell ref="N39:N40"/>
    <mergeCell ref="K49:K50"/>
    <mergeCell ref="L49:L50"/>
    <mergeCell ref="Z100:AB102"/>
    <mergeCell ref="U90:Y92"/>
    <mergeCell ref="Z90:AB92"/>
    <mergeCell ref="U95:Y97"/>
    <mergeCell ref="Z95:AB97"/>
    <mergeCell ref="U80:Y82"/>
    <mergeCell ref="Z80:AB82"/>
    <mergeCell ref="U85:Y87"/>
    <mergeCell ref="Z85:AB87"/>
    <mergeCell ref="U100:Y102"/>
    <mergeCell ref="U98:Y98"/>
    <mergeCell ref="Z70:AB72"/>
    <mergeCell ref="U75:Y77"/>
    <mergeCell ref="Z75:AB77"/>
    <mergeCell ref="U60:Y62"/>
    <mergeCell ref="Z60:AB62"/>
    <mergeCell ref="Z65:AB67"/>
    <mergeCell ref="Z55:AB57"/>
    <mergeCell ref="U65:Y67"/>
    <mergeCell ref="U30:Y32"/>
    <mergeCell ref="O44:O45"/>
    <mergeCell ref="P44:P45"/>
    <mergeCell ref="S44:T44"/>
    <mergeCell ref="Q45:T47"/>
    <mergeCell ref="K44:K45"/>
    <mergeCell ref="L44:L45"/>
    <mergeCell ref="M44:M45"/>
    <mergeCell ref="N44:N45"/>
    <mergeCell ref="U35:Y37"/>
    <mergeCell ref="O39:O40"/>
    <mergeCell ref="U55:Y57"/>
    <mergeCell ref="P39:P40"/>
    <mergeCell ref="S39:T39"/>
    <mergeCell ref="Q40:T42"/>
    <mergeCell ref="K29:K30"/>
    <mergeCell ref="K39:K40"/>
    <mergeCell ref="L39:L40"/>
    <mergeCell ref="M39:M40"/>
    <mergeCell ref="S59:T59"/>
    <mergeCell ref="Q60:T62"/>
    <mergeCell ref="P134:T134"/>
    <mergeCell ref="U135:Y135"/>
    <mergeCell ref="B136:B139"/>
    <mergeCell ref="C136:C139"/>
    <mergeCell ref="K136:K137"/>
    <mergeCell ref="L136:L137"/>
    <mergeCell ref="M136:M137"/>
    <mergeCell ref="N136:N137"/>
    <mergeCell ref="O136:O137"/>
    <mergeCell ref="P136:P137"/>
    <mergeCell ref="S136:T136"/>
    <mergeCell ref="Q137:T139"/>
    <mergeCell ref="U137:Y139"/>
    <mergeCell ref="Z137:AB139"/>
    <mergeCell ref="U150:Y150"/>
    <mergeCell ref="B151:B154"/>
    <mergeCell ref="C151:C154"/>
    <mergeCell ref="K151:K152"/>
    <mergeCell ref="L151:L152"/>
    <mergeCell ref="M151:M152"/>
    <mergeCell ref="N151:N152"/>
    <mergeCell ref="O151:O152"/>
    <mergeCell ref="P151:P152"/>
    <mergeCell ref="S151:T151"/>
    <mergeCell ref="Q152:T154"/>
    <mergeCell ref="U152:Y154"/>
    <mergeCell ref="Z152:AB154"/>
    <mergeCell ref="U140:Y140"/>
    <mergeCell ref="B141:B144"/>
    <mergeCell ref="C141:C144"/>
    <mergeCell ref="K141:K142"/>
    <mergeCell ref="L141:L142"/>
    <mergeCell ref="M141:M142"/>
    <mergeCell ref="N141:N142"/>
    <mergeCell ref="O141:O142"/>
    <mergeCell ref="P141:P142"/>
    <mergeCell ref="S141:T141"/>
    <mergeCell ref="Q142:T144"/>
    <mergeCell ref="U142:Y144"/>
    <mergeCell ref="Z142:AB144"/>
    <mergeCell ref="U145:Y145"/>
    <mergeCell ref="B146:B149"/>
    <mergeCell ref="C146:C149"/>
    <mergeCell ref="K146:K147"/>
    <mergeCell ref="L146:L147"/>
    <mergeCell ref="M146:M147"/>
    <mergeCell ref="N146:N147"/>
    <mergeCell ref="O146:O147"/>
    <mergeCell ref="P146:P147"/>
    <mergeCell ref="S146:T146"/>
    <mergeCell ref="Q147:T149"/>
    <mergeCell ref="U147:Y149"/>
    <mergeCell ref="Z147:AB149"/>
    <mergeCell ref="Z157:AB159"/>
    <mergeCell ref="U155:Y155"/>
    <mergeCell ref="B156:B159"/>
    <mergeCell ref="C156:C159"/>
    <mergeCell ref="K156:K157"/>
    <mergeCell ref="L156:L157"/>
    <mergeCell ref="M156:M157"/>
    <mergeCell ref="N156:N157"/>
    <mergeCell ref="O156:O157"/>
    <mergeCell ref="P156:P157"/>
    <mergeCell ref="S156:T156"/>
    <mergeCell ref="Q157:T159"/>
    <mergeCell ref="U157:Y159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25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25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25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25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25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484" t="s">
        <v>6</v>
      </c>
      <c r="B1" s="485"/>
      <c r="C1" s="485"/>
      <c r="D1" s="486"/>
      <c r="E1" s="487" t="s">
        <v>8</v>
      </c>
      <c r="F1" s="488"/>
      <c r="G1" s="488"/>
      <c r="H1" s="488"/>
      <c r="I1" s="488"/>
      <c r="J1" s="489"/>
      <c r="K1" s="40"/>
      <c r="L1" s="40"/>
      <c r="M1" s="40"/>
      <c r="N1" s="40"/>
      <c r="O1" s="40"/>
    </row>
    <row r="2" spans="1:15" x14ac:dyDescent="0.25">
      <c r="A2" s="490" t="s">
        <v>0</v>
      </c>
      <c r="B2" s="491"/>
      <c r="C2" s="491"/>
      <c r="D2" s="492"/>
      <c r="E2" s="493" t="s">
        <v>0</v>
      </c>
      <c r="F2" s="494"/>
      <c r="G2" s="494"/>
      <c r="H2" s="494"/>
      <c r="I2" s="494"/>
      <c r="J2" s="495"/>
      <c r="K2" s="496" t="s">
        <v>0</v>
      </c>
      <c r="L2" s="497"/>
      <c r="M2" s="497"/>
      <c r="N2" s="497"/>
      <c r="O2" s="497"/>
    </row>
    <row r="3" spans="1:15" x14ac:dyDescent="0.25">
      <c r="A3" s="499" t="s">
        <v>7</v>
      </c>
      <c r="B3" s="500"/>
      <c r="C3" s="500"/>
      <c r="D3" s="501"/>
      <c r="E3" s="502" t="s">
        <v>9</v>
      </c>
      <c r="F3" s="503"/>
      <c r="G3" s="503"/>
      <c r="H3" s="503"/>
      <c r="I3" s="503"/>
      <c r="J3" s="504"/>
      <c r="K3" s="498"/>
      <c r="L3" s="497"/>
      <c r="M3" s="497"/>
      <c r="N3" s="497"/>
      <c r="O3" s="497"/>
    </row>
    <row r="4" spans="1:15" ht="15.75" thickBot="1" x14ac:dyDescent="0.3">
      <c r="A4" s="505" t="s">
        <v>0</v>
      </c>
      <c r="B4" s="506"/>
      <c r="C4" s="506"/>
      <c r="D4" s="507"/>
      <c r="E4" s="508" t="s">
        <v>0</v>
      </c>
      <c r="F4" s="509"/>
      <c r="G4" s="509"/>
      <c r="H4" s="509"/>
      <c r="I4" s="509"/>
      <c r="J4" s="510"/>
      <c r="K4" s="41"/>
      <c r="L4" s="41"/>
      <c r="M4" s="41"/>
      <c r="N4" s="41"/>
      <c r="O4" s="41"/>
    </row>
    <row r="5" spans="1:15" ht="27" thickTop="1" x14ac:dyDescent="0.25">
      <c r="A5" s="511" t="s">
        <v>193</v>
      </c>
      <c r="B5" s="512"/>
      <c r="C5" s="512"/>
      <c r="D5" s="512"/>
      <c r="E5" s="513" t="s">
        <v>0</v>
      </c>
      <c r="F5" s="513"/>
      <c r="G5" s="514" t="s">
        <v>2</v>
      </c>
      <c r="H5" s="515"/>
      <c r="I5" s="516" t="s">
        <v>0</v>
      </c>
      <c r="J5" s="517"/>
      <c r="K5" s="518"/>
      <c r="L5" s="42" t="s">
        <v>0</v>
      </c>
      <c r="M5" s="43" t="s">
        <v>0</v>
      </c>
      <c r="N5" s="43" t="s">
        <v>0</v>
      </c>
      <c r="O5" s="44"/>
    </row>
    <row r="6" spans="1:15" ht="25.5" thickBot="1" x14ac:dyDescent="0.3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19" t="s">
        <v>198</v>
      </c>
      <c r="H6" s="520"/>
      <c r="I6" s="521"/>
      <c r="J6" s="50" t="s">
        <v>0</v>
      </c>
      <c r="K6" s="522" t="s">
        <v>0</v>
      </c>
      <c r="L6" s="523"/>
      <c r="M6" s="523"/>
      <c r="N6" s="523"/>
      <c r="O6" s="524"/>
    </row>
    <row r="7" spans="1:15" ht="15" customHeight="1" thickTop="1" x14ac:dyDescent="0.25">
      <c r="A7" s="51" t="s">
        <v>199</v>
      </c>
      <c r="B7" s="525" t="s">
        <v>215</v>
      </c>
      <c r="C7" s="52" t="s">
        <v>200</v>
      </c>
      <c r="D7" s="527" t="s">
        <v>216</v>
      </c>
      <c r="E7" s="527"/>
      <c r="F7" s="528" t="s">
        <v>0</v>
      </c>
      <c r="G7" s="530" t="s">
        <v>201</v>
      </c>
      <c r="H7" s="530"/>
      <c r="I7" s="53">
        <v>2</v>
      </c>
      <c r="J7" s="531" t="s">
        <v>235</v>
      </c>
      <c r="K7" s="532"/>
      <c r="L7" s="532"/>
      <c r="M7" s="532"/>
      <c r="N7" s="532"/>
      <c r="O7" s="533"/>
    </row>
    <row r="8" spans="1:15" ht="15" customHeight="1" thickBot="1" x14ac:dyDescent="0.3">
      <c r="A8" s="54">
        <v>1135</v>
      </c>
      <c r="B8" s="526"/>
      <c r="C8" s="55" t="s">
        <v>202</v>
      </c>
      <c r="D8" s="56" t="s">
        <v>217</v>
      </c>
      <c r="E8" s="56" t="s">
        <v>220</v>
      </c>
      <c r="F8" s="529"/>
      <c r="G8" s="534" t="s">
        <v>203</v>
      </c>
      <c r="H8" s="534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26"/>
      <c r="C9" s="55" t="s">
        <v>1</v>
      </c>
      <c r="D9" s="64" t="s">
        <v>218</v>
      </c>
      <c r="E9" s="64" t="s">
        <v>219</v>
      </c>
      <c r="F9" s="535" t="s">
        <v>0</v>
      </c>
      <c r="G9" s="534" t="s">
        <v>0</v>
      </c>
      <c r="H9" s="534"/>
      <c r="I9" s="57"/>
      <c r="J9" s="65"/>
      <c r="K9" s="65"/>
      <c r="L9" s="537" t="s">
        <v>0</v>
      </c>
      <c r="M9" s="538"/>
      <c r="N9" s="539"/>
      <c r="O9" s="542" t="s">
        <v>204</v>
      </c>
    </row>
    <row r="10" spans="1:15" ht="16.149999999999999" customHeight="1" thickBot="1" x14ac:dyDescent="0.3">
      <c r="A10" s="66">
        <v>1</v>
      </c>
      <c r="B10" s="526"/>
      <c r="C10" s="67" t="s">
        <v>192</v>
      </c>
      <c r="D10" s="68" t="s">
        <v>0</v>
      </c>
      <c r="E10" s="69" t="s">
        <v>0</v>
      </c>
      <c r="F10" s="536"/>
      <c r="G10" s="544" t="s">
        <v>0</v>
      </c>
      <c r="H10" s="544"/>
      <c r="I10" s="70"/>
      <c r="J10" s="71"/>
      <c r="K10" s="71"/>
      <c r="L10" s="540"/>
      <c r="M10" s="540"/>
      <c r="N10" s="541"/>
      <c r="O10" s="543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50" t="s">
        <v>0</v>
      </c>
      <c r="F11" s="551"/>
      <c r="G11" s="551"/>
      <c r="H11" s="551"/>
      <c r="I11" s="552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53"/>
      <c r="F12" s="554"/>
      <c r="G12" s="554"/>
      <c r="H12" s="554"/>
      <c r="I12" s="555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45" t="s">
        <v>221</v>
      </c>
      <c r="C13" s="52" t="s">
        <v>200</v>
      </c>
      <c r="D13" s="527" t="s">
        <v>216</v>
      </c>
      <c r="E13" s="527"/>
      <c r="F13" s="549"/>
      <c r="G13" s="530" t="s">
        <v>201</v>
      </c>
      <c r="H13" s="530"/>
      <c r="I13" s="86">
        <v>2</v>
      </c>
      <c r="J13" s="531" t="s">
        <v>235</v>
      </c>
      <c r="K13" s="532"/>
      <c r="L13" s="532"/>
      <c r="M13" s="532"/>
      <c r="N13" s="532"/>
      <c r="O13" s="533"/>
    </row>
    <row r="14" spans="1:15" ht="15" customHeight="1" thickBot="1" x14ac:dyDescent="0.3">
      <c r="A14" s="54">
        <v>1136</v>
      </c>
      <c r="B14" s="546"/>
      <c r="C14" s="55" t="s">
        <v>202</v>
      </c>
      <c r="D14" s="56" t="s">
        <v>217</v>
      </c>
      <c r="E14" s="56" t="s">
        <v>225</v>
      </c>
      <c r="F14" s="529"/>
      <c r="G14" s="534" t="s">
        <v>203</v>
      </c>
      <c r="H14" s="534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47"/>
      <c r="C15" s="55" t="s">
        <v>1</v>
      </c>
      <c r="D15" s="64" t="s">
        <v>222</v>
      </c>
      <c r="E15" s="64" t="s">
        <v>223</v>
      </c>
      <c r="F15" s="556"/>
      <c r="G15" s="557" t="s">
        <v>0</v>
      </c>
      <c r="H15" s="557"/>
      <c r="I15" s="87"/>
      <c r="J15" s="89"/>
      <c r="K15" s="65"/>
      <c r="L15" s="537" t="s">
        <v>0</v>
      </c>
      <c r="M15" s="538"/>
      <c r="N15" s="539"/>
      <c r="O15" s="542" t="s">
        <v>204</v>
      </c>
    </row>
    <row r="16" spans="1:15" ht="16.149999999999999" customHeight="1" thickBot="1" x14ac:dyDescent="0.3">
      <c r="A16" s="66">
        <v>2</v>
      </c>
      <c r="B16" s="548"/>
      <c r="C16" s="90" t="s">
        <v>192</v>
      </c>
      <c r="D16" s="91" t="s">
        <v>0</v>
      </c>
      <c r="E16" s="91" t="s">
        <v>0</v>
      </c>
      <c r="F16" s="556"/>
      <c r="G16" s="557" t="s">
        <v>0</v>
      </c>
      <c r="H16" s="557"/>
      <c r="I16" s="87"/>
      <c r="J16" s="92"/>
      <c r="K16" s="71"/>
      <c r="L16" s="540"/>
      <c r="M16" s="540"/>
      <c r="N16" s="541"/>
      <c r="O16" s="543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50" t="s">
        <v>0</v>
      </c>
      <c r="F17" s="551"/>
      <c r="G17" s="551"/>
      <c r="H17" s="551"/>
      <c r="I17" s="552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53"/>
      <c r="F18" s="554"/>
      <c r="G18" s="554"/>
      <c r="H18" s="554"/>
      <c r="I18" s="555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525" t="s">
        <v>226</v>
      </c>
      <c r="C19" s="52" t="s">
        <v>200</v>
      </c>
      <c r="D19" s="527" t="s">
        <v>216</v>
      </c>
      <c r="E19" s="527"/>
      <c r="F19" s="528" t="s">
        <v>0</v>
      </c>
      <c r="G19" s="530" t="s">
        <v>201</v>
      </c>
      <c r="H19" s="530"/>
      <c r="I19" s="53">
        <v>2</v>
      </c>
      <c r="J19" s="531" t="s">
        <v>235</v>
      </c>
      <c r="K19" s="532"/>
      <c r="L19" s="532"/>
      <c r="M19" s="532"/>
      <c r="N19" s="532"/>
      <c r="O19" s="533"/>
    </row>
    <row r="20" spans="1:15" ht="15" customHeight="1" thickBot="1" x14ac:dyDescent="0.3">
      <c r="A20" s="54">
        <v>1137</v>
      </c>
      <c r="B20" s="526"/>
      <c r="C20" s="55" t="s">
        <v>202</v>
      </c>
      <c r="D20" s="56" t="s">
        <v>217</v>
      </c>
      <c r="E20" s="56" t="s">
        <v>225</v>
      </c>
      <c r="F20" s="529"/>
      <c r="G20" s="534" t="s">
        <v>203</v>
      </c>
      <c r="H20" s="534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26"/>
      <c r="C21" s="55" t="s">
        <v>1</v>
      </c>
      <c r="D21" s="64" t="s">
        <v>227</v>
      </c>
      <c r="E21" s="64" t="s">
        <v>228</v>
      </c>
      <c r="F21" s="535" t="s">
        <v>0</v>
      </c>
      <c r="G21" s="534" t="s">
        <v>214</v>
      </c>
      <c r="H21" s="534"/>
      <c r="I21" s="57">
        <v>4</v>
      </c>
      <c r="J21" s="65"/>
      <c r="K21" s="65"/>
      <c r="L21" s="537" t="s">
        <v>0</v>
      </c>
      <c r="M21" s="538"/>
      <c r="N21" s="539"/>
      <c r="O21" s="542" t="s">
        <v>204</v>
      </c>
    </row>
    <row r="22" spans="1:15" ht="16.149999999999999" customHeight="1" thickBot="1" x14ac:dyDescent="0.3">
      <c r="A22" s="66">
        <v>3</v>
      </c>
      <c r="B22" s="526"/>
      <c r="C22" s="67" t="s">
        <v>192</v>
      </c>
      <c r="D22" s="68" t="s">
        <v>0</v>
      </c>
      <c r="E22" s="69" t="s">
        <v>0</v>
      </c>
      <c r="F22" s="536"/>
      <c r="G22" s="544" t="s">
        <v>0</v>
      </c>
      <c r="H22" s="544"/>
      <c r="I22" s="70"/>
      <c r="J22" s="71"/>
      <c r="K22" s="71"/>
      <c r="L22" s="540"/>
      <c r="M22" s="540"/>
      <c r="N22" s="541"/>
      <c r="O22" s="543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50" t="s">
        <v>0</v>
      </c>
      <c r="F23" s="551"/>
      <c r="G23" s="551"/>
      <c r="H23" s="551"/>
      <c r="I23" s="552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53"/>
      <c r="F24" s="554"/>
      <c r="G24" s="554"/>
      <c r="H24" s="554"/>
      <c r="I24" s="555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525" t="s">
        <v>229</v>
      </c>
      <c r="C25" s="52" t="s">
        <v>200</v>
      </c>
      <c r="D25" s="527" t="s">
        <v>216</v>
      </c>
      <c r="E25" s="527"/>
      <c r="F25" s="528" t="s">
        <v>0</v>
      </c>
      <c r="G25" s="534" t="s">
        <v>203</v>
      </c>
      <c r="H25" s="534"/>
      <c r="I25" s="53">
        <v>2</v>
      </c>
      <c r="J25" s="531" t="s">
        <v>235</v>
      </c>
      <c r="K25" s="532"/>
      <c r="L25" s="532"/>
      <c r="M25" s="532"/>
      <c r="N25" s="532"/>
      <c r="O25" s="533"/>
    </row>
    <row r="26" spans="1:15" ht="15" customHeight="1" thickBot="1" x14ac:dyDescent="0.3">
      <c r="A26" s="54">
        <v>1138</v>
      </c>
      <c r="B26" s="526"/>
      <c r="C26" s="55" t="s">
        <v>202</v>
      </c>
      <c r="D26" s="56" t="s">
        <v>230</v>
      </c>
      <c r="E26" s="56" t="s">
        <v>231</v>
      </c>
      <c r="F26" s="529"/>
      <c r="G26" s="534" t="s">
        <v>234</v>
      </c>
      <c r="H26" s="534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26"/>
      <c r="C27" s="55" t="s">
        <v>1</v>
      </c>
      <c r="D27" s="64" t="s">
        <v>232</v>
      </c>
      <c r="E27" s="64" t="s">
        <v>233</v>
      </c>
      <c r="F27" s="535" t="s">
        <v>0</v>
      </c>
      <c r="G27" s="534" t="s">
        <v>214</v>
      </c>
      <c r="H27" s="534"/>
      <c r="I27" s="57">
        <v>4</v>
      </c>
      <c r="J27" s="65"/>
      <c r="K27" s="65"/>
      <c r="L27" s="537" t="s">
        <v>0</v>
      </c>
      <c r="M27" s="538"/>
      <c r="N27" s="539"/>
      <c r="O27" s="542" t="s">
        <v>204</v>
      </c>
    </row>
    <row r="28" spans="1:15" ht="16.149999999999999" customHeight="1" thickBot="1" x14ac:dyDescent="0.3">
      <c r="A28" s="66">
        <v>4</v>
      </c>
      <c r="B28" s="526"/>
      <c r="C28" s="67" t="s">
        <v>192</v>
      </c>
      <c r="D28" s="68" t="s">
        <v>0</v>
      </c>
      <c r="E28" s="69" t="s">
        <v>0</v>
      </c>
      <c r="F28" s="536"/>
      <c r="G28" s="544" t="s">
        <v>0</v>
      </c>
      <c r="H28" s="544"/>
      <c r="I28" s="70"/>
      <c r="J28" s="71"/>
      <c r="K28" s="71"/>
      <c r="L28" s="540"/>
      <c r="M28" s="540"/>
      <c r="N28" s="541"/>
      <c r="O28" s="543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50" t="s">
        <v>0</v>
      </c>
      <c r="F29" s="551"/>
      <c r="G29" s="551"/>
      <c r="H29" s="551"/>
      <c r="I29" s="552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53"/>
      <c r="F30" s="554"/>
      <c r="G30" s="554"/>
      <c r="H30" s="554"/>
      <c r="I30" s="555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Larkin</cp:lastModifiedBy>
  <cp:lastPrinted>2018-01-18T15:46:30Z</cp:lastPrinted>
  <dcterms:created xsi:type="dcterms:W3CDTF">2013-09-03T22:11:00Z</dcterms:created>
  <dcterms:modified xsi:type="dcterms:W3CDTF">2018-10-20T16:29:13Z</dcterms:modified>
</cp:coreProperties>
</file>