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BRIDGES" sheetId="6" r:id="rId2"/>
  </sheets>
  <definedNames>
    <definedName name="_xlnm.Print_Area" localSheetId="0">'RUN SHEET'!$A$6:$T$210</definedName>
    <definedName name="_xlnm.Print_Titles" localSheetId="0">'RUN SHEET'!$5:$6</definedName>
  </definedNames>
  <calcPr calcId="145621"/>
</workbook>
</file>

<file path=xl/calcChain.xml><?xml version="1.0" encoding="utf-8"?>
<calcChain xmlns="http://schemas.openxmlformats.org/spreadsheetml/2006/main">
  <c r="N206" i="2" l="1"/>
  <c r="N201" i="2"/>
  <c r="N196" i="2"/>
  <c r="N191" i="2"/>
  <c r="N186" i="2"/>
  <c r="N181" i="2"/>
  <c r="N176" i="2"/>
  <c r="N171" i="2"/>
  <c r="N166" i="2"/>
  <c r="N161" i="2"/>
  <c r="N156" i="2"/>
  <c r="N151" i="2"/>
  <c r="N146" i="2"/>
  <c r="N141" i="2"/>
  <c r="N136" i="2"/>
  <c r="N131" i="2"/>
  <c r="N126" i="2"/>
  <c r="N121" i="2"/>
  <c r="N116" i="2"/>
  <c r="N111" i="2"/>
  <c r="N106" i="2"/>
  <c r="N101" i="2"/>
  <c r="N96" i="2"/>
  <c r="N91" i="2"/>
  <c r="N86" i="2"/>
  <c r="N81" i="2"/>
  <c r="N76" i="2"/>
  <c r="N71" i="2"/>
  <c r="N66" i="2"/>
  <c r="N61" i="2"/>
  <c r="N56" i="2"/>
  <c r="N51" i="2"/>
  <c r="N46" i="2"/>
  <c r="N41" i="2"/>
  <c r="N36" i="2"/>
  <c r="N24" i="2"/>
  <c r="N21" i="2"/>
  <c r="N31" i="2"/>
  <c r="N26" i="2"/>
  <c r="N16" i="2"/>
  <c r="N11" i="2"/>
  <c r="A44" i="2" l="1"/>
  <c r="A14" i="2"/>
  <c r="A19" i="2"/>
  <c r="A24" i="2"/>
  <c r="A29" i="2" l="1"/>
  <c r="A194" i="2" l="1"/>
  <c r="A134" i="2"/>
  <c r="A129" i="2"/>
  <c r="A124" i="2"/>
  <c r="A99" i="2"/>
  <c r="A209" i="2"/>
  <c r="A204" i="2"/>
  <c r="A199" i="2"/>
  <c r="A189" i="2"/>
  <c r="A184" i="2"/>
  <c r="A179" i="2"/>
  <c r="A174" i="2"/>
  <c r="A169" i="2"/>
  <c r="A164" i="2"/>
  <c r="A159" i="2"/>
  <c r="A154" i="2"/>
  <c r="A149" i="2"/>
  <c r="A144" i="2"/>
  <c r="A139" i="2"/>
  <c r="A119" i="2"/>
  <c r="A114" i="2"/>
  <c r="A109" i="2"/>
  <c r="A104" i="2"/>
  <c r="A89" i="2"/>
  <c r="A94" i="2"/>
  <c r="A84" i="2"/>
  <c r="A79" i="2"/>
  <c r="A74" i="2"/>
  <c r="A64" i="2"/>
  <c r="A69" i="2"/>
  <c r="A59" i="2"/>
  <c r="A54" i="2"/>
  <c r="A49" i="2"/>
  <c r="A39" i="2"/>
  <c r="A34" i="2"/>
  <c r="N209" i="2"/>
  <c r="N199" i="2"/>
  <c r="N194" i="2"/>
  <c r="N184" i="2"/>
  <c r="N179" i="2"/>
  <c r="N174" i="2"/>
  <c r="N169" i="2"/>
  <c r="N159" i="2"/>
  <c r="N154" i="2"/>
  <c r="N99" i="2"/>
  <c r="N89" i="2"/>
  <c r="N79" i="2"/>
  <c r="N84" i="2"/>
  <c r="N74" i="2"/>
  <c r="J127" i="2"/>
  <c r="J128" i="2" s="1"/>
  <c r="I127" i="2"/>
  <c r="I128" i="2" s="1"/>
  <c r="H127" i="2"/>
  <c r="H128" i="2" s="1"/>
  <c r="G127" i="2"/>
  <c r="G128" i="2" s="1"/>
  <c r="F127" i="2"/>
  <c r="F128" i="2" s="1"/>
  <c r="E127" i="2"/>
  <c r="E128" i="2" s="1"/>
  <c r="J122" i="2"/>
  <c r="J123" i="2" s="1"/>
  <c r="I122" i="2"/>
  <c r="I123" i="2" s="1"/>
  <c r="H122" i="2"/>
  <c r="H123" i="2" s="1"/>
  <c r="G122" i="2"/>
  <c r="G123" i="2" s="1"/>
  <c r="F122" i="2"/>
  <c r="F123" i="2" s="1"/>
  <c r="E122" i="2"/>
  <c r="E123" i="2" s="1"/>
  <c r="AG180" i="2"/>
  <c r="AG181" i="2"/>
  <c r="AQ181" i="2" s="1"/>
  <c r="L184" i="2"/>
  <c r="P184" i="2"/>
  <c r="AE180" i="2"/>
  <c r="AO180" i="2" s="1"/>
  <c r="AE181" i="2"/>
  <c r="J182" i="2"/>
  <c r="I182" i="2"/>
  <c r="H182" i="2"/>
  <c r="G182" i="2"/>
  <c r="F182" i="2"/>
  <c r="E182" i="2"/>
  <c r="AG175" i="2"/>
  <c r="AQ175" i="2" s="1"/>
  <c r="AG176" i="2"/>
  <c r="AQ176" i="2" s="1"/>
  <c r="L179" i="2"/>
  <c r="P179" i="2"/>
  <c r="AE175" i="2"/>
  <c r="AO175" i="2" s="1"/>
  <c r="AE176" i="2"/>
  <c r="AO176" i="2" s="1"/>
  <c r="J177" i="2"/>
  <c r="I177" i="2"/>
  <c r="H177" i="2"/>
  <c r="G177" i="2"/>
  <c r="F177" i="2"/>
  <c r="E177" i="2"/>
  <c r="P174" i="2"/>
  <c r="L174" i="2"/>
  <c r="AE170" i="2"/>
  <c r="AO170" i="2" s="1"/>
  <c r="AG170" i="2"/>
  <c r="AE171" i="2"/>
  <c r="AG171" i="2"/>
  <c r="AQ171" i="2" s="1"/>
  <c r="J172" i="2"/>
  <c r="I172" i="2"/>
  <c r="H172" i="2"/>
  <c r="G172" i="2"/>
  <c r="F172" i="2"/>
  <c r="E172" i="2"/>
  <c r="AO171" i="2"/>
  <c r="AG165" i="2"/>
  <c r="AQ165" i="2" s="1"/>
  <c r="AG166" i="2"/>
  <c r="AQ166" i="2" s="1"/>
  <c r="L169" i="2"/>
  <c r="P169" i="2"/>
  <c r="AE165" i="2"/>
  <c r="AO165" i="2" s="1"/>
  <c r="AE166" i="2"/>
  <c r="AO166" i="2" s="1"/>
  <c r="J167" i="2"/>
  <c r="I167" i="2"/>
  <c r="H167" i="2"/>
  <c r="G167" i="2"/>
  <c r="F167" i="2"/>
  <c r="E167" i="2"/>
  <c r="AG160" i="2"/>
  <c r="AG161" i="2"/>
  <c r="AQ161" i="2" s="1"/>
  <c r="L164" i="2"/>
  <c r="P164" i="2"/>
  <c r="N164" i="2"/>
  <c r="AE160" i="2"/>
  <c r="AE161" i="2"/>
  <c r="AO161" i="2" s="1"/>
  <c r="J162" i="2"/>
  <c r="I162" i="2"/>
  <c r="H162" i="2"/>
  <c r="G162" i="2"/>
  <c r="F162" i="2"/>
  <c r="E162" i="2"/>
  <c r="AO160" i="2"/>
  <c r="P2" i="2"/>
  <c r="J112" i="2"/>
  <c r="J113" i="2" s="1"/>
  <c r="I112" i="2"/>
  <c r="I113" i="2" s="1"/>
  <c r="H112" i="2"/>
  <c r="H113" i="2" s="1"/>
  <c r="G112" i="2"/>
  <c r="G113" i="2" s="1"/>
  <c r="F112" i="2"/>
  <c r="F113" i="2" s="1"/>
  <c r="E112" i="2"/>
  <c r="E113" i="2" s="1"/>
  <c r="J52" i="2"/>
  <c r="J53" i="2" s="1"/>
  <c r="I52" i="2"/>
  <c r="I53" i="2" s="1"/>
  <c r="H52" i="2"/>
  <c r="H53" i="2" s="1"/>
  <c r="G52" i="2"/>
  <c r="G53" i="2" s="1"/>
  <c r="F52" i="2"/>
  <c r="F53" i="2" s="1"/>
  <c r="E52" i="2"/>
  <c r="E53" i="2" s="1"/>
  <c r="J62" i="2"/>
  <c r="J63" i="2" s="1"/>
  <c r="I62" i="2"/>
  <c r="I63" i="2" s="1"/>
  <c r="H62" i="2"/>
  <c r="H63" i="2" s="1"/>
  <c r="G62" i="2"/>
  <c r="G63" i="2" s="1"/>
  <c r="F62" i="2"/>
  <c r="F63" i="2" s="1"/>
  <c r="E62" i="2"/>
  <c r="E63" i="2" s="1"/>
  <c r="J67" i="2"/>
  <c r="J68" i="2" s="1"/>
  <c r="I67" i="2"/>
  <c r="I68" i="2" s="1"/>
  <c r="H67" i="2"/>
  <c r="H68" i="2" s="1"/>
  <c r="G67" i="2"/>
  <c r="G68" i="2" s="1"/>
  <c r="F67" i="2"/>
  <c r="F68" i="2" s="1"/>
  <c r="E67" i="2"/>
  <c r="E68" i="2" s="1"/>
  <c r="J37" i="2"/>
  <c r="J38" i="2" s="1"/>
  <c r="I37" i="2"/>
  <c r="I38" i="2" s="1"/>
  <c r="H37" i="2"/>
  <c r="H38" i="2" s="1"/>
  <c r="G37" i="2"/>
  <c r="G38" i="2" s="1"/>
  <c r="F37" i="2"/>
  <c r="F38" i="2" s="1"/>
  <c r="E37" i="2"/>
  <c r="E38" i="2" s="1"/>
  <c r="J42" i="2"/>
  <c r="J43" i="2" s="1"/>
  <c r="I42" i="2"/>
  <c r="I43" i="2" s="1"/>
  <c r="H42" i="2"/>
  <c r="H43" i="2" s="1"/>
  <c r="G42" i="2"/>
  <c r="G43" i="2" s="1"/>
  <c r="F42" i="2"/>
  <c r="F43" i="2" s="1"/>
  <c r="E42" i="2"/>
  <c r="E43" i="2" s="1"/>
  <c r="P19" i="2"/>
  <c r="N19" i="2"/>
  <c r="AG25" i="2"/>
  <c r="AE25" i="2"/>
  <c r="AG26" i="2"/>
  <c r="AE26" i="2"/>
  <c r="L29" i="2"/>
  <c r="P29" i="2"/>
  <c r="N29" i="2"/>
  <c r="AG30" i="2"/>
  <c r="AE30" i="2"/>
  <c r="AG31" i="2"/>
  <c r="AE31" i="2"/>
  <c r="L34" i="2"/>
  <c r="P34" i="2"/>
  <c r="N34" i="2"/>
  <c r="AG35" i="2"/>
  <c r="AE35" i="2"/>
  <c r="AG36" i="2"/>
  <c r="AE36" i="2"/>
  <c r="L39" i="2"/>
  <c r="P39" i="2"/>
  <c r="N39" i="2"/>
  <c r="P44" i="2"/>
  <c r="N44" i="2"/>
  <c r="AG45" i="2"/>
  <c r="AE45" i="2"/>
  <c r="AG46" i="2"/>
  <c r="AE46" i="2"/>
  <c r="L49" i="2"/>
  <c r="P49" i="2"/>
  <c r="N49" i="2"/>
  <c r="P54" i="2"/>
  <c r="N54" i="2"/>
  <c r="AG55" i="2"/>
  <c r="AE55" i="2"/>
  <c r="AG56" i="2"/>
  <c r="AQ56" i="2" s="1"/>
  <c r="AE56" i="2"/>
  <c r="AO56" i="2" s="1"/>
  <c r="L59" i="2"/>
  <c r="P59" i="2"/>
  <c r="N59" i="2"/>
  <c r="AG60" i="2"/>
  <c r="AE60" i="2"/>
  <c r="AG61" i="2"/>
  <c r="AQ61" i="2" s="1"/>
  <c r="AE61" i="2"/>
  <c r="AO61" i="2" s="1"/>
  <c r="L64" i="2"/>
  <c r="P64" i="2"/>
  <c r="N64" i="2"/>
  <c r="P69" i="2"/>
  <c r="N69" i="2"/>
  <c r="AG50" i="2"/>
  <c r="AE50" i="2"/>
  <c r="AG51" i="2"/>
  <c r="AE51" i="2"/>
  <c r="AO51" i="2" s="1"/>
  <c r="L54" i="2"/>
  <c r="AE20" i="2"/>
  <c r="AG20" i="2"/>
  <c r="AQ20" i="2" s="1"/>
  <c r="AE21" i="2"/>
  <c r="AO21" i="2" s="1"/>
  <c r="AG21" i="2"/>
  <c r="AQ21" i="2" s="1"/>
  <c r="AB210" i="2"/>
  <c r="AA210" i="2"/>
  <c r="AA1" i="2" s="1"/>
  <c r="K3" i="2" s="1"/>
  <c r="L3" i="2" s="1"/>
  <c r="Z210" i="2"/>
  <c r="Z1" i="2" s="1"/>
  <c r="I3" i="2" s="1"/>
  <c r="J3" i="2" s="1"/>
  <c r="S210" i="2"/>
  <c r="O1" i="2" s="1"/>
  <c r="Q210" i="2"/>
  <c r="N1" i="2" s="1"/>
  <c r="O210" i="2"/>
  <c r="L1" i="2" s="1"/>
  <c r="M210" i="2"/>
  <c r="J1" i="2" s="1"/>
  <c r="K210" i="2"/>
  <c r="B1" i="2" s="1"/>
  <c r="AG205" i="2"/>
  <c r="AG206" i="2"/>
  <c r="AQ206" i="2" s="1"/>
  <c r="L209" i="2"/>
  <c r="P209" i="2"/>
  <c r="AE205" i="2"/>
  <c r="AO205" i="2" s="1"/>
  <c r="AE206" i="2"/>
  <c r="AO206" i="2" s="1"/>
  <c r="J207" i="2"/>
  <c r="I207" i="2"/>
  <c r="H207" i="2"/>
  <c r="G207" i="2"/>
  <c r="F207" i="2"/>
  <c r="E207" i="2"/>
  <c r="P204" i="2"/>
  <c r="N204" i="2"/>
  <c r="L204" i="2"/>
  <c r="AE200" i="2"/>
  <c r="AO200" i="2" s="1"/>
  <c r="AG200" i="2"/>
  <c r="AE201" i="2"/>
  <c r="AG201" i="2"/>
  <c r="J202" i="2"/>
  <c r="I202" i="2"/>
  <c r="H202" i="2"/>
  <c r="G202" i="2"/>
  <c r="F202" i="2"/>
  <c r="E202" i="2"/>
  <c r="AO201" i="2"/>
  <c r="P199" i="2"/>
  <c r="L199" i="2"/>
  <c r="AE195" i="2"/>
  <c r="AO195" i="2" s="1"/>
  <c r="AG195" i="2"/>
  <c r="AE196" i="2"/>
  <c r="AO196" i="2" s="1"/>
  <c r="AG196" i="2"/>
  <c r="AQ196" i="2" s="1"/>
  <c r="J197" i="2"/>
  <c r="I197" i="2"/>
  <c r="H197" i="2"/>
  <c r="G197" i="2"/>
  <c r="F197" i="2"/>
  <c r="E197" i="2"/>
  <c r="P194" i="2"/>
  <c r="L194" i="2"/>
  <c r="AE190" i="2"/>
  <c r="AO190" i="2" s="1"/>
  <c r="AG190" i="2"/>
  <c r="AE191" i="2"/>
  <c r="AG191" i="2"/>
  <c r="J192" i="2"/>
  <c r="I192" i="2"/>
  <c r="H192" i="2"/>
  <c r="G192" i="2"/>
  <c r="F192" i="2"/>
  <c r="E192" i="2"/>
  <c r="AO191" i="2"/>
  <c r="P189" i="2"/>
  <c r="N189" i="2"/>
  <c r="L189" i="2"/>
  <c r="AE185" i="2"/>
  <c r="AG185" i="2"/>
  <c r="AQ185" i="2" s="1"/>
  <c r="AE186" i="2"/>
  <c r="AG186" i="2"/>
  <c r="AQ186" i="2" s="1"/>
  <c r="J187" i="2"/>
  <c r="I187" i="2"/>
  <c r="H187" i="2"/>
  <c r="G187" i="2"/>
  <c r="F187" i="2"/>
  <c r="E187" i="2"/>
  <c r="AO186" i="2"/>
  <c r="AG155" i="2"/>
  <c r="AQ155" i="2" s="1"/>
  <c r="AG156" i="2"/>
  <c r="AQ156" i="2" s="1"/>
  <c r="L159" i="2"/>
  <c r="P159" i="2"/>
  <c r="AE155" i="2"/>
  <c r="AE156" i="2"/>
  <c r="J157" i="2"/>
  <c r="I157" i="2"/>
  <c r="H157" i="2"/>
  <c r="G157" i="2"/>
  <c r="F157" i="2"/>
  <c r="E157" i="2"/>
  <c r="AO155" i="2"/>
  <c r="P154" i="2"/>
  <c r="L154" i="2"/>
  <c r="AE150" i="2"/>
  <c r="AG150" i="2"/>
  <c r="AQ150" i="2" s="1"/>
  <c r="AE151" i="2"/>
  <c r="AG151" i="2"/>
  <c r="J152" i="2"/>
  <c r="J153" i="2" s="1"/>
  <c r="I152" i="2"/>
  <c r="I153" i="2" s="1"/>
  <c r="H152" i="2"/>
  <c r="H153" i="2" s="1"/>
  <c r="G152" i="2"/>
  <c r="G153" i="2" s="1"/>
  <c r="F152" i="2"/>
  <c r="F153" i="2" s="1"/>
  <c r="E152" i="2"/>
  <c r="E153" i="2" s="1"/>
  <c r="AO151" i="2"/>
  <c r="AG145" i="2"/>
  <c r="AQ145" i="2" s="1"/>
  <c r="AG146" i="2"/>
  <c r="AQ146" i="2" s="1"/>
  <c r="L149" i="2"/>
  <c r="P149" i="2"/>
  <c r="N149" i="2"/>
  <c r="AE145" i="2"/>
  <c r="AO145" i="2" s="1"/>
  <c r="AE146" i="2"/>
  <c r="J147" i="2"/>
  <c r="J148" i="2" s="1"/>
  <c r="I147" i="2"/>
  <c r="I148" i="2" s="1"/>
  <c r="H147" i="2"/>
  <c r="H148" i="2" s="1"/>
  <c r="G147" i="2"/>
  <c r="G148" i="2" s="1"/>
  <c r="F147" i="2"/>
  <c r="F148" i="2" s="1"/>
  <c r="E147" i="2"/>
  <c r="E148" i="2" s="1"/>
  <c r="P144" i="2"/>
  <c r="N144" i="2"/>
  <c r="L144" i="2"/>
  <c r="AE140" i="2"/>
  <c r="AO140" i="2" s="1"/>
  <c r="AG140" i="2"/>
  <c r="AQ140" i="2" s="1"/>
  <c r="AE141" i="2"/>
  <c r="AO141" i="2" s="1"/>
  <c r="AG141" i="2"/>
  <c r="AQ141" i="2" s="1"/>
  <c r="J142" i="2"/>
  <c r="J143" i="2" s="1"/>
  <c r="I142" i="2"/>
  <c r="I143" i="2" s="1"/>
  <c r="H142" i="2"/>
  <c r="H143" i="2" s="1"/>
  <c r="G142" i="2"/>
  <c r="G143" i="2" s="1"/>
  <c r="F142" i="2"/>
  <c r="F143" i="2" s="1"/>
  <c r="E142" i="2"/>
  <c r="E143" i="2" s="1"/>
  <c r="AG135" i="2"/>
  <c r="AQ135" i="2" s="1"/>
  <c r="AG136" i="2"/>
  <c r="AQ136" i="2" s="1"/>
  <c r="L139" i="2"/>
  <c r="P139" i="2"/>
  <c r="N139" i="2"/>
  <c r="AE135" i="2"/>
  <c r="AE136" i="2"/>
  <c r="AO136" i="2" s="1"/>
  <c r="J137" i="2"/>
  <c r="J138" i="2" s="1"/>
  <c r="I137" i="2"/>
  <c r="I138" i="2" s="1"/>
  <c r="H137" i="2"/>
  <c r="H138" i="2" s="1"/>
  <c r="G137" i="2"/>
  <c r="G138" i="2" s="1"/>
  <c r="F137" i="2"/>
  <c r="F138" i="2" s="1"/>
  <c r="E137" i="2"/>
  <c r="E138" i="2" s="1"/>
  <c r="N14" i="2"/>
  <c r="AG130" i="2"/>
  <c r="AG131" i="2"/>
  <c r="AQ131" i="2" s="1"/>
  <c r="AE131" i="2"/>
  <c r="L134" i="2"/>
  <c r="P134" i="2"/>
  <c r="P129" i="2"/>
  <c r="AG120" i="2"/>
  <c r="AG121" i="2"/>
  <c r="L124" i="2"/>
  <c r="P124" i="2"/>
  <c r="AG115" i="2"/>
  <c r="AG116" i="2"/>
  <c r="L119" i="2"/>
  <c r="P119" i="2"/>
  <c r="AG110" i="2"/>
  <c r="AE110" i="2"/>
  <c r="AG111" i="2"/>
  <c r="AE111" i="2"/>
  <c r="AO111" i="2" s="1"/>
  <c r="L114" i="2"/>
  <c r="P114" i="2"/>
  <c r="AG105" i="2"/>
  <c r="AE105" i="2"/>
  <c r="AO105" i="2" s="1"/>
  <c r="AG106" i="2"/>
  <c r="AE106" i="2"/>
  <c r="L109" i="2"/>
  <c r="P109" i="2"/>
  <c r="AG100" i="2"/>
  <c r="AI100" i="2" s="1"/>
  <c r="AK101" i="2" s="1"/>
  <c r="AM101" i="2" s="1"/>
  <c r="AE100" i="2"/>
  <c r="AG101" i="2"/>
  <c r="AQ101" i="2" s="1"/>
  <c r="AE101" i="2"/>
  <c r="AO101" i="2" s="1"/>
  <c r="L104" i="2"/>
  <c r="P104" i="2"/>
  <c r="P99" i="2"/>
  <c r="AG90" i="2"/>
  <c r="AE90" i="2"/>
  <c r="AO90" i="2" s="1"/>
  <c r="AG91" i="2"/>
  <c r="AE91" i="2"/>
  <c r="AI91" i="2" s="1"/>
  <c r="L94" i="2"/>
  <c r="P94" i="2"/>
  <c r="AG85" i="2"/>
  <c r="AE85" i="2"/>
  <c r="AE86" i="2"/>
  <c r="AO86" i="2" s="1"/>
  <c r="AG86" i="2"/>
  <c r="AQ86" i="2" s="1"/>
  <c r="L89" i="2"/>
  <c r="P89" i="2"/>
  <c r="AG80" i="2"/>
  <c r="AE80" i="2"/>
  <c r="AE81" i="2"/>
  <c r="AG81" i="2"/>
  <c r="AI81" i="2" s="1"/>
  <c r="L84" i="2"/>
  <c r="P84" i="2"/>
  <c r="AG75" i="2"/>
  <c r="AE75" i="2"/>
  <c r="AG76" i="2"/>
  <c r="AQ76" i="2" s="1"/>
  <c r="AE76" i="2"/>
  <c r="AO76" i="2" s="1"/>
  <c r="L79" i="2"/>
  <c r="P79" i="2"/>
  <c r="AG70" i="2"/>
  <c r="AQ70" i="2" s="1"/>
  <c r="AE70" i="2"/>
  <c r="AO70" i="2" s="1"/>
  <c r="AG71" i="2"/>
  <c r="AQ71" i="2" s="1"/>
  <c r="AE71" i="2"/>
  <c r="L74" i="2"/>
  <c r="P74" i="2"/>
  <c r="AG65" i="2"/>
  <c r="AE65" i="2"/>
  <c r="AG66" i="2"/>
  <c r="AQ66" i="2" s="1"/>
  <c r="AE66" i="2"/>
  <c r="L69" i="2"/>
  <c r="AG40" i="2"/>
  <c r="AE40" i="2"/>
  <c r="AO40" i="2" s="1"/>
  <c r="AE41" i="2"/>
  <c r="AG41" i="2"/>
  <c r="L44" i="2"/>
  <c r="AG15" i="2"/>
  <c r="AQ15" i="2" s="1"/>
  <c r="AE15" i="2"/>
  <c r="AG16" i="2"/>
  <c r="AE16" i="2"/>
  <c r="L19" i="2"/>
  <c r="AG10" i="2"/>
  <c r="AE10" i="2"/>
  <c r="AG11" i="2"/>
  <c r="AE11" i="2"/>
  <c r="L14" i="2"/>
  <c r="P14" i="2"/>
  <c r="L129" i="2"/>
  <c r="L99" i="2"/>
  <c r="AE130" i="2"/>
  <c r="AO130" i="2" s="1"/>
  <c r="AQ130" i="2"/>
  <c r="AO131" i="2"/>
  <c r="AE125" i="2"/>
  <c r="AG125" i="2"/>
  <c r="AE126" i="2"/>
  <c r="AG126" i="2"/>
  <c r="AO125" i="2"/>
  <c r="AQ125" i="2"/>
  <c r="AO126" i="2"/>
  <c r="AE120" i="2"/>
  <c r="AI120" i="2" s="1"/>
  <c r="AK121" i="2" s="1"/>
  <c r="AM121" i="2" s="1"/>
  <c r="AE121" i="2"/>
  <c r="AI121" i="2" s="1"/>
  <c r="AQ120" i="2"/>
  <c r="AQ121" i="2"/>
  <c r="AE115" i="2"/>
  <c r="AI115" i="2" s="1"/>
  <c r="AK116" i="2" s="1"/>
  <c r="AE116" i="2"/>
  <c r="AI116" i="2" s="1"/>
  <c r="AQ115" i="2"/>
  <c r="AQ116" i="2"/>
  <c r="AO110" i="2"/>
  <c r="AQ110" i="2"/>
  <c r="AQ111" i="2"/>
  <c r="AQ105" i="2"/>
  <c r="AQ106" i="2"/>
  <c r="AO106" i="2"/>
  <c r="AO100" i="2"/>
  <c r="AQ100" i="2"/>
  <c r="AE95" i="2"/>
  <c r="AO95" i="2" s="1"/>
  <c r="AG95" i="2"/>
  <c r="AQ95" i="2" s="1"/>
  <c r="AE96" i="2"/>
  <c r="AG96" i="2"/>
  <c r="AQ96" i="2" s="1"/>
  <c r="AQ91" i="2"/>
  <c r="AO91" i="2"/>
  <c r="AO85" i="2"/>
  <c r="AQ85" i="2"/>
  <c r="AO81" i="2"/>
  <c r="AO75" i="2"/>
  <c r="AQ75" i="2"/>
  <c r="AS72" i="2"/>
  <c r="AO71" i="2"/>
  <c r="AQ36" i="2"/>
  <c r="AO36" i="2"/>
  <c r="AQ31" i="2"/>
  <c r="AO65" i="2"/>
  <c r="AQ65" i="2"/>
  <c r="AO60" i="2"/>
  <c r="AQ60" i="2"/>
  <c r="AO55" i="2"/>
  <c r="AQ55" i="2"/>
  <c r="AO50" i="2"/>
  <c r="AQ50" i="2"/>
  <c r="AQ51" i="2"/>
  <c r="AQ45" i="2"/>
  <c r="AQ46" i="2"/>
  <c r="AO46" i="2"/>
  <c r="AQ40" i="2"/>
  <c r="AO41" i="2"/>
  <c r="AQ26" i="2"/>
  <c r="AO26" i="2"/>
  <c r="AQ16" i="2"/>
  <c r="AQ10" i="2"/>
  <c r="AQ11" i="2"/>
  <c r="AB1" i="2"/>
  <c r="M3" i="2" s="1"/>
  <c r="N3" i="2" s="1"/>
  <c r="N134" i="2"/>
  <c r="N124" i="2"/>
  <c r="N119" i="2"/>
  <c r="N114" i="2"/>
  <c r="J132" i="2"/>
  <c r="J133" i="2" s="1"/>
  <c r="I132" i="2"/>
  <c r="I133" i="2" s="1"/>
  <c r="H132" i="2"/>
  <c r="H133" i="2" s="1"/>
  <c r="G132" i="2"/>
  <c r="G133" i="2" s="1"/>
  <c r="F132" i="2"/>
  <c r="F133" i="2" s="1"/>
  <c r="E132" i="2"/>
  <c r="E133" i="2" s="1"/>
  <c r="N129" i="2"/>
  <c r="N109" i="2"/>
  <c r="N104" i="2"/>
  <c r="J102" i="2"/>
  <c r="J103" i="2" s="1"/>
  <c r="I102" i="2"/>
  <c r="I103" i="2" s="1"/>
  <c r="H102" i="2"/>
  <c r="H103" i="2" s="1"/>
  <c r="G102" i="2"/>
  <c r="G103" i="2" s="1"/>
  <c r="F102" i="2"/>
  <c r="F103" i="2" s="1"/>
  <c r="E102" i="2"/>
  <c r="E103" i="2" s="1"/>
  <c r="N94" i="2"/>
  <c r="J92" i="2"/>
  <c r="J93" i="2" s="1"/>
  <c r="I92" i="2"/>
  <c r="I93" i="2" s="1"/>
  <c r="H92" i="2"/>
  <c r="H93" i="2" s="1"/>
  <c r="G92" i="2"/>
  <c r="G93" i="2" s="1"/>
  <c r="F92" i="2"/>
  <c r="F93" i="2" s="1"/>
  <c r="E92" i="2"/>
  <c r="E93" i="2" s="1"/>
  <c r="J82" i="2"/>
  <c r="J83" i="2" s="1"/>
  <c r="I82" i="2"/>
  <c r="I83" i="2" s="1"/>
  <c r="H82" i="2"/>
  <c r="H83" i="2" s="1"/>
  <c r="G82" i="2"/>
  <c r="G83" i="2" s="1"/>
  <c r="F82" i="2"/>
  <c r="F83" i="2" s="1"/>
  <c r="E82" i="2"/>
  <c r="E83" i="2" s="1"/>
  <c r="J77" i="2"/>
  <c r="J78" i="2" s="1"/>
  <c r="I77" i="2"/>
  <c r="I78" i="2" s="1"/>
  <c r="H77" i="2"/>
  <c r="H78" i="2" s="1"/>
  <c r="G77" i="2"/>
  <c r="G78" i="2" s="1"/>
  <c r="F77" i="2"/>
  <c r="F78" i="2" s="1"/>
  <c r="E77" i="2"/>
  <c r="E78" i="2" s="1"/>
  <c r="AO35" i="2"/>
  <c r="AO31" i="2"/>
  <c r="AO30" i="2"/>
  <c r="AO25" i="2"/>
  <c r="AO16" i="2"/>
  <c r="AO15" i="2"/>
  <c r="AO10" i="2"/>
  <c r="AO20" i="2"/>
  <c r="L24" i="2"/>
  <c r="P24" i="2"/>
  <c r="AI50" i="2" l="1"/>
  <c r="AK51" i="2" s="1"/>
  <c r="AM51" i="2" s="1"/>
  <c r="AS32" i="2"/>
  <c r="AS57" i="2"/>
  <c r="AS107" i="2"/>
  <c r="AI51" i="2"/>
  <c r="AK50" i="2" s="1"/>
  <c r="AS47" i="2"/>
  <c r="AS37" i="2"/>
  <c r="AI30" i="2"/>
  <c r="AK31" i="2" s="1"/>
  <c r="AM31" i="2" s="1"/>
  <c r="AS27" i="2"/>
  <c r="AI21" i="2"/>
  <c r="AK20" i="2" s="1"/>
  <c r="AM20" i="2" s="1"/>
  <c r="AS12" i="2"/>
  <c r="AS42" i="2"/>
  <c r="AS82" i="2"/>
  <c r="AS92" i="2"/>
  <c r="AS102" i="2"/>
  <c r="AI151" i="2"/>
  <c r="AS17" i="2"/>
  <c r="AQ30" i="2"/>
  <c r="AS30" i="2" s="1"/>
  <c r="AS31" i="2" s="1"/>
  <c r="AQ25" i="2"/>
  <c r="AS25" i="2" s="1"/>
  <c r="AS26" i="2" s="1"/>
  <c r="AO45" i="2"/>
  <c r="AS62" i="2"/>
  <c r="AQ35" i="2"/>
  <c r="AS35" i="2" s="1"/>
  <c r="AS36" i="2" s="1"/>
  <c r="AI40" i="2"/>
  <c r="AK41" i="2" s="1"/>
  <c r="AM41" i="2" s="1"/>
  <c r="AS67" i="2"/>
  <c r="AI105" i="2"/>
  <c r="AK106" i="2" s="1"/>
  <c r="AM106" i="2" s="1"/>
  <c r="AS177" i="2"/>
  <c r="AI20" i="2"/>
  <c r="AK21" i="2" s="1"/>
  <c r="AM21" i="2" s="1"/>
  <c r="AQ80" i="2"/>
  <c r="AQ90" i="2"/>
  <c r="AS90" i="2" s="1"/>
  <c r="AS91" i="2" s="1"/>
  <c r="AS22" i="2"/>
  <c r="AS52" i="2"/>
  <c r="AS75" i="2"/>
  <c r="AS76" i="2" s="1"/>
  <c r="AI66" i="2"/>
  <c r="AK65" i="2" s="1"/>
  <c r="AM65" i="2" s="1"/>
  <c r="AI80" i="2"/>
  <c r="AK81" i="2" s="1"/>
  <c r="AM81" i="2" s="1"/>
  <c r="AI191" i="2"/>
  <c r="AS15" i="2"/>
  <c r="AS16" i="2" s="1"/>
  <c r="AI136" i="2"/>
  <c r="AK135" i="2" s="1"/>
  <c r="AM135" i="2" s="1"/>
  <c r="AI186" i="2"/>
  <c r="AS77" i="2"/>
  <c r="AK90" i="2"/>
  <c r="AM90" i="2" s="1"/>
  <c r="AI25" i="2"/>
  <c r="AK26" i="2" s="1"/>
  <c r="AM26" i="2" s="1"/>
  <c r="AS110" i="2"/>
  <c r="AS111" i="2" s="1"/>
  <c r="AI10" i="2"/>
  <c r="AK11" i="2" s="1"/>
  <c r="AM11" i="2" s="1"/>
  <c r="AI41" i="2"/>
  <c r="AK40" i="2" s="1"/>
  <c r="AM40" i="2" s="1"/>
  <c r="AI106" i="2"/>
  <c r="AK105" i="2" s="1"/>
  <c r="AM105" i="2" s="1"/>
  <c r="AI205" i="2"/>
  <c r="AK206" i="2" s="1"/>
  <c r="AM206" i="2" s="1"/>
  <c r="AI31" i="2"/>
  <c r="AK30" i="2" s="1"/>
  <c r="AM30" i="2" s="1"/>
  <c r="AI26" i="2"/>
  <c r="AK25" i="2" s="1"/>
  <c r="AM25" i="2" s="1"/>
  <c r="AI125" i="2"/>
  <c r="AK126" i="2" s="1"/>
  <c r="AI195" i="2"/>
  <c r="AK196" i="2" s="1"/>
  <c r="AS45" i="2"/>
  <c r="AS46" i="2" s="1"/>
  <c r="AS60" i="2"/>
  <c r="AS61" i="2" s="1"/>
  <c r="AK120" i="2"/>
  <c r="AM120" i="2" s="1"/>
  <c r="AI76" i="2"/>
  <c r="AK75" i="2" s="1"/>
  <c r="AM75" i="2" s="1"/>
  <c r="AI90" i="2"/>
  <c r="AK91" i="2" s="1"/>
  <c r="AM91" i="2" s="1"/>
  <c r="AI146" i="2"/>
  <c r="AK145" i="2" s="1"/>
  <c r="AM145" i="2" s="1"/>
  <c r="AI201" i="2"/>
  <c r="AK200" i="2" s="1"/>
  <c r="AM200" i="2" s="1"/>
  <c r="AI60" i="2"/>
  <c r="AK61" i="2" s="1"/>
  <c r="AM61" i="2" s="1"/>
  <c r="AI46" i="2"/>
  <c r="AI171" i="2"/>
  <c r="AS100" i="2"/>
  <c r="AS101" i="2" s="1"/>
  <c r="AS127" i="2"/>
  <c r="AI11" i="2"/>
  <c r="AK10" i="2" s="1"/>
  <c r="AU10" i="2" s="1"/>
  <c r="AI140" i="2"/>
  <c r="AK141" i="2" s="1"/>
  <c r="AM141" i="2" s="1"/>
  <c r="AI35" i="2"/>
  <c r="AK36" i="2" s="1"/>
  <c r="AM36" i="2" s="1"/>
  <c r="AI165" i="2"/>
  <c r="AK166" i="2" s="1"/>
  <c r="AM166" i="2" s="1"/>
  <c r="AI175" i="2"/>
  <c r="AK176" i="2" s="1"/>
  <c r="AO120" i="2"/>
  <c r="AS87" i="2"/>
  <c r="AS152" i="2"/>
  <c r="AS187" i="2"/>
  <c r="AS20" i="2"/>
  <c r="AS21" i="2" s="1"/>
  <c r="AQ41" i="2"/>
  <c r="AO11" i="2"/>
  <c r="AS10" i="2" s="1"/>
  <c r="AS11" i="2" s="1"/>
  <c r="AO80" i="2"/>
  <c r="AI96" i="2"/>
  <c r="AK95" i="2" s="1"/>
  <c r="AM95" i="2" s="1"/>
  <c r="AS97" i="2"/>
  <c r="AQ126" i="2"/>
  <c r="AS125" i="2" s="1"/>
  <c r="AS126" i="2" s="1"/>
  <c r="AI75" i="2"/>
  <c r="AK76" i="2" s="1"/>
  <c r="AM76" i="2" s="1"/>
  <c r="AI86" i="2"/>
  <c r="AK85" i="2" s="1"/>
  <c r="AS112" i="2"/>
  <c r="AS147" i="2"/>
  <c r="AI145" i="2"/>
  <c r="AK146" i="2" s="1"/>
  <c r="AM146" i="2" s="1"/>
  <c r="AQ151" i="2"/>
  <c r="AS157" i="2"/>
  <c r="AQ191" i="2"/>
  <c r="AI196" i="2"/>
  <c r="AK195" i="2" s="1"/>
  <c r="AM195" i="2" s="1"/>
  <c r="AQ201" i="2"/>
  <c r="AI206" i="2"/>
  <c r="AK205" i="2" s="1"/>
  <c r="AM205" i="2" s="1"/>
  <c r="AI36" i="2"/>
  <c r="AK35" i="2" s="1"/>
  <c r="AM35" i="2" s="1"/>
  <c r="AS165" i="2"/>
  <c r="AS166" i="2" s="1"/>
  <c r="AS167" i="2"/>
  <c r="AI180" i="2"/>
  <c r="AK181" i="2" s="1"/>
  <c r="AS70" i="2"/>
  <c r="AS71" i="2" s="1"/>
  <c r="AS85" i="2"/>
  <c r="AS86" i="2" s="1"/>
  <c r="AK80" i="2"/>
  <c r="AM80" i="2" s="1"/>
  <c r="AI101" i="2"/>
  <c r="AK100" i="2" s="1"/>
  <c r="AM100" i="2" s="1"/>
  <c r="AK190" i="2"/>
  <c r="AM190" i="2" s="1"/>
  <c r="AQ205" i="2"/>
  <c r="AS205" i="2" s="1"/>
  <c r="AS206" i="2" s="1"/>
  <c r="AS207" i="2"/>
  <c r="AI176" i="2"/>
  <c r="AK175" i="2" s="1"/>
  <c r="AM175" i="2" s="1"/>
  <c r="AQ180" i="2"/>
  <c r="AS182" i="2"/>
  <c r="AS40" i="2"/>
  <c r="AS41" i="2" s="1"/>
  <c r="AS50" i="2"/>
  <c r="AS51" i="2" s="1"/>
  <c r="AS55" i="2"/>
  <c r="AS56" i="2" s="1"/>
  <c r="AO66" i="2"/>
  <c r="AS65" i="2" s="1"/>
  <c r="AS66" i="2" s="1"/>
  <c r="AQ81" i="2"/>
  <c r="AS105" i="2"/>
  <c r="AS106" i="2" s="1"/>
  <c r="AO116" i="2"/>
  <c r="AI15" i="2"/>
  <c r="AK16" i="2" s="1"/>
  <c r="AM16" i="2" s="1"/>
  <c r="AI65" i="2"/>
  <c r="AK66" i="2" s="1"/>
  <c r="AM66" i="2" s="1"/>
  <c r="AI71" i="2"/>
  <c r="AK70" i="2" s="1"/>
  <c r="AM70" i="2" s="1"/>
  <c r="AI70" i="2"/>
  <c r="AK71" i="2" s="1"/>
  <c r="AM71" i="2" s="1"/>
  <c r="AI85" i="2"/>
  <c r="AK86" i="2" s="1"/>
  <c r="AM86" i="2" s="1"/>
  <c r="AI111" i="2"/>
  <c r="AO146" i="2"/>
  <c r="AS145" i="2" s="1"/>
  <c r="AS146" i="2" s="1"/>
  <c r="AI56" i="2"/>
  <c r="AK55" i="2" s="1"/>
  <c r="AM55" i="2" s="1"/>
  <c r="AI166" i="2"/>
  <c r="AK165" i="2" s="1"/>
  <c r="AM165" i="2" s="1"/>
  <c r="AI181" i="2"/>
  <c r="AK180" i="2" s="1"/>
  <c r="AM180" i="2" s="1"/>
  <c r="AS140" i="2"/>
  <c r="AS141" i="2" s="1"/>
  <c r="AK150" i="2"/>
  <c r="AM150" i="2" s="1"/>
  <c r="AM126" i="2"/>
  <c r="AM116" i="2"/>
  <c r="AI95" i="2"/>
  <c r="AK96" i="2" s="1"/>
  <c r="AK115" i="2"/>
  <c r="AM115" i="2" s="1"/>
  <c r="AI126" i="2"/>
  <c r="AK125" i="2" s="1"/>
  <c r="AM125" i="2" s="1"/>
  <c r="AI150" i="2"/>
  <c r="AK151" i="2" s="1"/>
  <c r="AO150" i="2"/>
  <c r="AS150" i="2" s="1"/>
  <c r="AS151" i="2" s="1"/>
  <c r="AO185" i="2"/>
  <c r="AS185" i="2" s="1"/>
  <c r="AS186" i="2" s="1"/>
  <c r="AI185" i="2"/>
  <c r="AK186" i="2" s="1"/>
  <c r="AI190" i="2"/>
  <c r="AK191" i="2" s="1"/>
  <c r="AI61" i="2"/>
  <c r="AK60" i="2" s="1"/>
  <c r="AI161" i="2"/>
  <c r="AK160" i="2" s="1"/>
  <c r="AM160" i="2" s="1"/>
  <c r="AS172" i="2"/>
  <c r="AQ170" i="2"/>
  <c r="AS170" i="2" s="1"/>
  <c r="AS171" i="2" s="1"/>
  <c r="AM181" i="2"/>
  <c r="AS202" i="2"/>
  <c r="AQ200" i="2"/>
  <c r="AS200" i="2" s="1"/>
  <c r="AS201" i="2" s="1"/>
  <c r="AI170" i="2"/>
  <c r="AK171" i="2" s="1"/>
  <c r="AO115" i="2"/>
  <c r="AO121" i="2"/>
  <c r="AS122" i="2"/>
  <c r="AI16" i="2"/>
  <c r="AK15" i="2" s="1"/>
  <c r="AU40" i="2"/>
  <c r="AI110" i="2"/>
  <c r="AK111" i="2" s="1"/>
  <c r="AO135" i="2"/>
  <c r="AS135" i="2" s="1"/>
  <c r="AS136" i="2" s="1"/>
  <c r="AI135" i="2"/>
  <c r="AK136" i="2" s="1"/>
  <c r="AS137" i="2"/>
  <c r="AI141" i="2"/>
  <c r="AK140" i="2" s="1"/>
  <c r="AM140" i="2" s="1"/>
  <c r="AO156" i="2"/>
  <c r="AS155" i="2" s="1"/>
  <c r="AS156" i="2" s="1"/>
  <c r="AI156" i="2"/>
  <c r="AK155" i="2" s="1"/>
  <c r="AM155" i="2" s="1"/>
  <c r="AK185" i="2"/>
  <c r="AM185" i="2" s="1"/>
  <c r="AS197" i="2"/>
  <c r="AQ195" i="2"/>
  <c r="AS195" i="2" s="1"/>
  <c r="AS196" i="2" s="1"/>
  <c r="AI200" i="2"/>
  <c r="AK201" i="2" s="1"/>
  <c r="AI45" i="2"/>
  <c r="AK46" i="2" s="1"/>
  <c r="AI160" i="2"/>
  <c r="AK161" i="2" s="1"/>
  <c r="AQ160" i="2"/>
  <c r="AS160" i="2" s="1"/>
  <c r="AS161" i="2" s="1"/>
  <c r="AO96" i="2"/>
  <c r="AS95" i="2" s="1"/>
  <c r="AS96" i="2" s="1"/>
  <c r="AS117" i="2"/>
  <c r="AS130" i="2"/>
  <c r="AS131" i="2" s="1"/>
  <c r="AI130" i="2"/>
  <c r="AK131" i="2" s="1"/>
  <c r="AM131" i="2" s="1"/>
  <c r="AS132" i="2"/>
  <c r="AU80" i="2"/>
  <c r="AK110" i="2"/>
  <c r="AM110" i="2" s="1"/>
  <c r="AS192" i="2"/>
  <c r="AQ190" i="2"/>
  <c r="AM196" i="2"/>
  <c r="AI55" i="2"/>
  <c r="AK56" i="2" s="1"/>
  <c r="AK45" i="2"/>
  <c r="AM45" i="2" s="1"/>
  <c r="AS162" i="2"/>
  <c r="AK170" i="2"/>
  <c r="AM170" i="2" s="1"/>
  <c r="AS175" i="2"/>
  <c r="AS176" i="2" s="1"/>
  <c r="AM176" i="2"/>
  <c r="AU175" i="2"/>
  <c r="AS142" i="2"/>
  <c r="AI155" i="2"/>
  <c r="AK156" i="2" s="1"/>
  <c r="AO181" i="2"/>
  <c r="AI131" i="2"/>
  <c r="AK130" i="2" s="1"/>
  <c r="AM130" i="2" s="1"/>
  <c r="AU75" i="2" l="1"/>
  <c r="AU20" i="2"/>
  <c r="AU25" i="2"/>
  <c r="AS120" i="2"/>
  <c r="AS121" i="2" s="1"/>
  <c r="AM10" i="2"/>
  <c r="AM50" i="2"/>
  <c r="AU50" i="2"/>
  <c r="AU105" i="2"/>
  <c r="AU145" i="2"/>
  <c r="AS180" i="2"/>
  <c r="AS181" i="2" s="1"/>
  <c r="AU90" i="2"/>
  <c r="AU30" i="2"/>
  <c r="AS115" i="2"/>
  <c r="AS116" i="2" s="1"/>
  <c r="AU195" i="2"/>
  <c r="AU70" i="2"/>
  <c r="AS190" i="2"/>
  <c r="AS191" i="2" s="1"/>
  <c r="AU100" i="2"/>
  <c r="AU120" i="2"/>
  <c r="AU180" i="2"/>
  <c r="AS80" i="2"/>
  <c r="AS81" i="2" s="1"/>
  <c r="AU65" i="2"/>
  <c r="AU205" i="2"/>
  <c r="AU85" i="2"/>
  <c r="AM85" i="2"/>
  <c r="AU155" i="2"/>
  <c r="AM156" i="2"/>
  <c r="AU110" i="2"/>
  <c r="AM111" i="2"/>
  <c r="AU15" i="2"/>
  <c r="AM15" i="2"/>
  <c r="AU190" i="2"/>
  <c r="AM191" i="2"/>
  <c r="AM151" i="2"/>
  <c r="AU150" i="2"/>
  <c r="AU95" i="2"/>
  <c r="AM96" i="2"/>
  <c r="AU160" i="2"/>
  <c r="AM161" i="2"/>
  <c r="AU60" i="2"/>
  <c r="AM60" i="2"/>
  <c r="AM186" i="2"/>
  <c r="AU185" i="2"/>
  <c r="AU200" i="2"/>
  <c r="AM201" i="2"/>
  <c r="AU135" i="2"/>
  <c r="AM136" i="2"/>
  <c r="AU170" i="2"/>
  <c r="AM171" i="2"/>
  <c r="AU125" i="2"/>
  <c r="AU55" i="2"/>
  <c r="AM56" i="2"/>
  <c r="AU45" i="2"/>
  <c r="AM46" i="2"/>
  <c r="AU165" i="2"/>
  <c r="AU35" i="2"/>
  <c r="AU140" i="2"/>
  <c r="AU115" i="2"/>
  <c r="AU130" i="2"/>
</calcChain>
</file>

<file path=xl/sharedStrings.xml><?xml version="1.0" encoding="utf-8"?>
<sst xmlns="http://schemas.openxmlformats.org/spreadsheetml/2006/main" count="3351" uniqueCount="206">
  <si>
    <t xml:space="preserve"> </t>
  </si>
  <si>
    <t>Charted</t>
  </si>
  <si>
    <t>Date</t>
  </si>
  <si>
    <t>CT</t>
  </si>
  <si>
    <t>PHOTO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</si>
  <si>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</si>
  <si>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</si>
  <si>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</si>
  <si>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</si>
  <si>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</si>
  <si>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</si>
  <si>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</si>
  <si>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</si>
  <si>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</si>
  <si>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</si>
  <si>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</si>
  <si>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</si>
  <si>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</si>
  <si>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</si>
  <si>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OFF STA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</si>
  <si>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</si>
  <si>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</si>
  <si>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</si>
  <si>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</si>
  <si>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</si>
  <si>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</si>
  <si>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</si>
  <si>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</si>
  <si>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</si>
  <si>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</si>
  <si>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</si>
  <si>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</si>
  <si>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</si>
  <si>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</si>
  <si>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</si>
  <si>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</si>
  <si>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</si>
  <si>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</si>
  <si>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</si>
  <si>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</si>
  <si>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</si>
  <si>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</si>
  <si>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</si>
  <si>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</si>
  <si>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</si>
  <si>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</si>
  <si>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</si>
  <si>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</si>
  <si>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</si>
  <si>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</si>
  <si>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</si>
  <si>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</si>
  <si>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</si>
  <si>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</si>
  <si>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</si>
  <si>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</si>
  <si>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</si>
  <si>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</si>
  <si>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</si>
  <si>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</si>
  <si>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</si>
  <si>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</si>
  <si>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</si>
  <si>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</si>
  <si>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</si>
  <si>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</si>
  <si>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</si>
  <si>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</si>
  <si>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</si>
  <si>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</si>
  <si>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</si>
  <si>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</si>
  <si>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</si>
  <si>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</si>
  <si>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</si>
  <si>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</si>
  <si>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</si>
  <si>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</si>
  <si>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HOT</t>
  </si>
  <si>
    <t xml:space="preserve">       DURATION</t>
  </si>
  <si>
    <t>LAST RPT</t>
  </si>
  <si>
    <t>RED</t>
  </si>
  <si>
    <t>Not Lighted</t>
  </si>
  <si>
    <t>NOT CHARTED</t>
  </si>
  <si>
    <t>NOT IN THE LIGHT LIST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</si>
  <si>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</si>
  <si>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</si>
  <si>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</si>
  <si>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</si>
  <si>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</si>
  <si>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</si>
  <si>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</si>
  <si>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</si>
  <si>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</si>
  <si>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</si>
  <si>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</si>
  <si>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</si>
  <si>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</si>
  <si>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</si>
  <si>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</si>
  <si>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</si>
  <si>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</si>
  <si>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</si>
  <si>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</si>
  <si>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</si>
  <si>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</si>
  <si>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</si>
  <si>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</si>
  <si>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</si>
  <si>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</si>
  <si>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t>U. S. COAST GUARD AUX</t>
  </si>
  <si>
    <t>TOTAL PATONS</t>
  </si>
  <si>
    <t>UNAU</t>
  </si>
  <si>
    <t>With DIST OFF STA Calculation Feature</t>
  </si>
  <si>
    <t>,yyy</t>
  </si>
  <si>
    <t>Ridgevale Swim Buoy</t>
  </si>
  <si>
    <t>White w ORA Bands</t>
  </si>
  <si>
    <t>Stuart Smith  Chatham Harbormaster  508-845-5185</t>
  </si>
  <si>
    <t>Forest Beach Rock Buoys (7)</t>
  </si>
  <si>
    <t>Verify from shore only</t>
  </si>
  <si>
    <t>So Chatham Hazard Buoy</t>
  </si>
  <si>
    <t>Harding Beach Swim Buoys (4)</t>
  </si>
  <si>
    <t>Stage Harbor Pump Out / No Wakr Buoy</t>
  </si>
  <si>
    <t>Oyster Pond River Buoy 1</t>
  </si>
  <si>
    <t>Green</t>
  </si>
  <si>
    <t>2017 REPORT, POSN UPD'D - WP</t>
  </si>
  <si>
    <t>Oyster Pond River Buoy 2</t>
  </si>
  <si>
    <t>Oyster Pond River Speed Buoy D</t>
  </si>
  <si>
    <t>Oyster Pond River Buoy 3</t>
  </si>
  <si>
    <t>Oyster Pond River Speed Buoy E</t>
  </si>
  <si>
    <t>2017 REPORT, 56.7 FT OFF - WP</t>
  </si>
  <si>
    <t>Oyster Pond River Buoy 4</t>
  </si>
  <si>
    <t>PATON PLAN F1</t>
  </si>
  <si>
    <t>Oyster Pond River Buoy 5</t>
  </si>
  <si>
    <t>2017 REPORT, WP</t>
  </si>
  <si>
    <t>Oyster Pond River Speed Buoy F</t>
  </si>
  <si>
    <t>Oyster Pond River Buoy 6</t>
  </si>
  <si>
    <t>Oyster Pond River Buoy 7</t>
  </si>
  <si>
    <t>Oyster Pond River Speed Buoy C</t>
  </si>
  <si>
    <t>Oyster Pond River Buoy 8</t>
  </si>
  <si>
    <t>Oyster Pond River Speed Buoy B</t>
  </si>
  <si>
    <t>5/1/</t>
  </si>
  <si>
    <t>Oyster Pond River Buoy 9</t>
  </si>
  <si>
    <t>Oyster Pond River Speed Buoy A</t>
  </si>
  <si>
    <t>Oyster Pond River Buoy 10</t>
  </si>
  <si>
    <t>Stage Harbor No Wake Buoy</t>
  </si>
  <si>
    <t>Stage Harbor  Buoy 15</t>
  </si>
  <si>
    <t>Stage Harbor  Buoy 14</t>
  </si>
  <si>
    <t>Stage Harbor  Buoy 16</t>
  </si>
  <si>
    <t>Stage Harbor  Buoy 17</t>
  </si>
  <si>
    <t>Stage Harbor  Buoy 18</t>
  </si>
  <si>
    <t>Stage Harbor  Buoy 19</t>
  </si>
  <si>
    <t>Stage Harbor  Buoy 20</t>
  </si>
  <si>
    <t>Mill Pond Buoy 2</t>
  </si>
  <si>
    <t>2017 REPORT, 39.2 FT OFF - WP</t>
  </si>
  <si>
    <t>Mill Pond Buoy 4</t>
  </si>
  <si>
    <t>Mill Pond Buoy 6</t>
  </si>
  <si>
    <t>2017 REPORT, 48.9 FT OFF - WP</t>
  </si>
  <si>
    <t>2017 REPORT, 18.5 FT OFF - WP</t>
  </si>
  <si>
    <t>Mill Pond Buoy 8</t>
  </si>
  <si>
    <t>Mill Pond Buoy 10</t>
  </si>
  <si>
    <t>2017 REPORT, 27.5 FT OFF - WP</t>
  </si>
  <si>
    <t>Mill Pond Buoy 11</t>
  </si>
  <si>
    <t>2017 REPORT, 0.4 FT OFF - WP</t>
  </si>
  <si>
    <t>Mill Pond Buoy 12</t>
  </si>
  <si>
    <t>Mill Pond Buoy 14</t>
  </si>
  <si>
    <t>Mill Pond Buoy 15</t>
  </si>
  <si>
    <t>Mill Pond Buoy 16</t>
  </si>
  <si>
    <t>Mill Pond Buoy 17</t>
  </si>
  <si>
    <r>
      <t xml:space="preserve">2014 REPORT, </t>
    </r>
    <r>
      <rPr>
        <b/>
        <sz val="9"/>
        <color rgb="FFFF0000"/>
        <rFont val="Calibri"/>
        <family val="2"/>
        <scheme val="minor"/>
      </rPr>
      <t>MISSING - Confirm that aid is still missing and check with HM whether it is OK to delete thid aid.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</si>
  <si>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         </t>
    </r>
    <r>
      <rPr>
        <b/>
        <sz val="8"/>
        <rFont val="Arial Narrow"/>
        <family val="2"/>
      </rPr>
      <t xml:space="preserve">and           </t>
    </r>
    <r>
      <rPr>
        <b/>
        <sz val="12"/>
        <rFont val="Arial Narrow"/>
        <family val="2"/>
      </rPr>
      <t>REPORT</t>
    </r>
  </si>
  <si>
    <t>Just sanity check this aid .</t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</si>
  <si>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and           </t>
    </r>
    <r>
      <rPr>
        <b/>
        <sz val="12"/>
        <rFont val="Arial Narrow"/>
        <family val="2"/>
      </rPr>
      <t>ADVISE</t>
    </r>
  </si>
  <si>
    <t>FIELD ACTIVITY</t>
  </si>
  <si>
    <r>
      <t xml:space="preserve">2017 REPORT - </t>
    </r>
    <r>
      <rPr>
        <b/>
        <sz val="9"/>
        <color rgb="FFFF0000"/>
        <rFont val="Calibri"/>
        <family val="2"/>
        <scheme val="minor"/>
      </rPr>
      <t xml:space="preserve">MISSING </t>
    </r>
  </si>
  <si>
    <r>
      <t xml:space="preserve">2017 REPORT, </t>
    </r>
    <r>
      <rPr>
        <b/>
        <sz val="9"/>
        <color rgb="FFFF0000"/>
        <rFont val="Calibri"/>
        <family val="2"/>
        <scheme val="minor"/>
      </rPr>
      <t xml:space="preserve">62.0 FT OFF STA   </t>
    </r>
  </si>
  <si>
    <r>
      <t xml:space="preserve">2017 REPORT, </t>
    </r>
    <r>
      <rPr>
        <b/>
        <sz val="9"/>
        <color rgb="FFFF0000"/>
        <rFont val="Calibri"/>
        <family val="2"/>
        <scheme val="minor"/>
      </rPr>
      <t>62.0 FT OFF STA      .</t>
    </r>
  </si>
  <si>
    <t>2017 REPORT - MISSING SINCE 2014 - RECHECK AND ADVISE  IF STILL MISSING.</t>
  </si>
  <si>
    <t>D11-AE-2 - Stage Harbor Run</t>
  </si>
  <si>
    <r>
      <rPr>
        <b/>
        <u/>
        <sz val="10"/>
        <color rgb="FF0000CC"/>
        <rFont val="Arial Black"/>
        <family val="2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</si>
  <si>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color rgb="FF0000CC"/>
        <rFont val="Arial Black"/>
        <family val="2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its current status to the DSO-NS by e-mail.  Include a photograph as evidence. Normally, it is not necessary to submit a CG-7054 PATON Report for a recheck.  The DSO-NS will correct the Run Sheet and follow up with the Coast Guard.</t>
    </r>
  </si>
  <si>
    <r>
      <rPr>
        <b/>
        <u/>
        <sz val="10"/>
        <color rgb="FF0000CC"/>
        <rFont val="Arial Black"/>
        <family val="2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</si>
  <si>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_______________ GPS set with </t>
    </r>
    <r>
      <rPr>
        <b/>
        <u/>
        <sz val="9"/>
        <rFont val="Calibri"/>
        <family val="2"/>
        <scheme val="minor"/>
      </rPr>
      <t>WAAS ________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_______</t>
    </r>
    <r>
      <rPr>
        <b/>
        <sz val="9"/>
        <rFont val="Calibri"/>
        <family val="2"/>
        <scheme val="minor"/>
      </rPr>
      <t xml:space="preserve"> was used. Pre-underway accuracy was checked by _______________________________.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______________ echo sounder was used to take the depth. Pre-underway accuracy was checked by _________________________________. Substation was _______________ on _____________. 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was ___________ 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Chart Reference.
</t>
    </r>
  </si>
  <si>
    <t>2017 REPORT - LWP</t>
  </si>
  <si>
    <t>2017 REPORT, 414.5 FT OFF - LWP</t>
  </si>
  <si>
    <t>2017 REPORT, 16.7 FT OFF - LWP</t>
  </si>
  <si>
    <r>
      <rPr>
        <b/>
        <sz val="9"/>
        <color rgb="FFFF0000"/>
        <rFont val="Calibri"/>
        <family val="2"/>
        <scheme val="minor"/>
      </rPr>
      <t xml:space="preserve">CAUTION - SHOALING IN AREA </t>
    </r>
    <r>
      <rPr>
        <b/>
        <sz val="9"/>
        <rFont val="Calibri"/>
        <family val="2"/>
        <scheme val="minor"/>
      </rPr>
      <t xml:space="preserve">  2017 REPORT, POSN UPD'D - WP</t>
    </r>
  </si>
  <si>
    <r>
      <rPr>
        <b/>
        <sz val="9"/>
        <color rgb="FFFF0000"/>
        <rFont val="Calibri"/>
        <family val="2"/>
        <scheme val="minor"/>
      </rPr>
      <t xml:space="preserve">CAUTION - SHOALING IN AREA </t>
    </r>
    <r>
      <rPr>
        <b/>
        <sz val="9"/>
        <rFont val="Calibri"/>
        <family val="2"/>
        <scheme val="minor"/>
      </rPr>
      <t xml:space="preserve">  2017 REPORT, POSN UPD'D - LWP</t>
    </r>
  </si>
  <si>
    <t>2017 REPORT, 167.9 FT OFF - LWP</t>
  </si>
  <si>
    <t>ACTION ITEM</t>
  </si>
  <si>
    <t>Assigned To</t>
  </si>
  <si>
    <t>TRANSDUCER CORRECTION</t>
  </si>
  <si>
    <t>ASSIGNED TO</t>
  </si>
  <si>
    <t>Refer any questions to the DSO-NS on Cell at 617-997-7423 or 978-263-3023.      E-mail at FrankJLarkin@ verizon.net.</t>
  </si>
  <si>
    <r>
      <t xml:space="preserve">(1) Fill out the Accuracy Statement to the left.                                         </t>
    </r>
    <r>
      <rPr>
        <b/>
        <sz val="11"/>
        <rFont val="Calibri"/>
        <family val="2"/>
        <scheme val="minor"/>
      </rPr>
      <t xml:space="preserve">(2) Use this Run for recording your observations for each PATON.         </t>
    </r>
    <r>
      <rPr>
        <b/>
        <sz val="11"/>
        <color rgb="FF0000CC"/>
        <rFont val="Calibri"/>
        <family val="2"/>
        <scheme val="minor"/>
      </rPr>
      <t xml:space="preserve">(3) Sanity check each PATON while on the Patrol RUN.                                                                          </t>
    </r>
    <r>
      <rPr>
        <b/>
        <sz val="11"/>
        <color theme="6" tint="-0.499984740745262"/>
        <rFont val="Calibri"/>
        <family val="2"/>
        <scheme val="minor"/>
      </rPr>
      <t xml:space="preserve">(4) Submit </t>
    </r>
    <r>
      <rPr>
        <b/>
        <u/>
        <sz val="11"/>
        <color theme="6" tint="-0.499984740745262"/>
        <rFont val="Calibri"/>
        <family val="2"/>
        <scheme val="minor"/>
      </rPr>
      <t>CG-7054 PATON Reports</t>
    </r>
    <r>
      <rPr>
        <b/>
        <sz val="11"/>
        <color theme="6" tint="-0.499984740745262"/>
        <rFont val="Calibri"/>
        <family val="2"/>
        <scheme val="minor"/>
      </rPr>
      <t xml:space="preserve"> on Harbormaster as required.</t>
    </r>
    <r>
      <rPr>
        <b/>
        <sz val="11"/>
        <color rgb="FFC00000"/>
        <rFont val="Calibri"/>
        <family val="2"/>
        <scheme val="minor"/>
      </rPr>
      <t xml:space="preserve">          </t>
    </r>
    <r>
      <rPr>
        <b/>
        <sz val="11"/>
        <color rgb="FF0000CC"/>
        <rFont val="Calibri"/>
        <family val="2"/>
        <scheme val="minor"/>
      </rPr>
      <t xml:space="preserve">                                </t>
    </r>
    <r>
      <rPr>
        <b/>
        <sz val="11"/>
        <color rgb="FFC00000"/>
        <rFont val="Calibri"/>
        <family val="2"/>
        <scheme val="minor"/>
      </rPr>
      <t xml:space="preserve">(5) Update the Run Sheet and transmit it to the DSO-NS.     </t>
    </r>
  </si>
  <si>
    <r>
      <rPr>
        <b/>
        <sz val="9"/>
        <color rgb="FFFF0000"/>
        <rFont val="Calibri"/>
        <family val="2"/>
        <scheme val="minor"/>
      </rPr>
      <t>CAUTION - SHOALING IN AREA</t>
    </r>
    <r>
      <rPr>
        <b/>
        <sz val="9"/>
        <color rgb="FF0000CC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 xml:space="preserve">  2017 REPORT, 04.0 FT OFF, WP</t>
    </r>
  </si>
  <si>
    <t>2017 REPORT, 39.4 FT OFF - LWP</t>
  </si>
  <si>
    <t>2017 REPORT, LWP</t>
  </si>
  <si>
    <r>
      <rPr>
        <b/>
        <sz val="9"/>
        <color rgb="FFFF0000"/>
        <rFont val="Calibri"/>
        <family val="2"/>
        <scheme val="minor"/>
      </rPr>
      <t xml:space="preserve">CAUTION - SHOALING IN AREA </t>
    </r>
    <r>
      <rPr>
        <b/>
        <sz val="9"/>
        <rFont val="Calibri"/>
        <family val="2"/>
        <scheme val="minor"/>
      </rPr>
      <t xml:space="preserve">  2017 REPORT, 79.8 FT OFF, LWP</t>
    </r>
  </si>
  <si>
    <t>2017 REPORT, POSN UPD'D - LWP</t>
  </si>
  <si>
    <t>2017 REPORT, 357.1 FT OFF - LWP</t>
  </si>
  <si>
    <t>2015 REPORT, LWP</t>
  </si>
  <si>
    <t>2016 REPORT, 136.8 FT OFF - LWP</t>
  </si>
  <si>
    <r>
      <t xml:space="preserve">2004 REPORT, </t>
    </r>
    <r>
      <rPr>
        <b/>
        <sz val="9"/>
        <color rgb="FFFF0000"/>
        <rFont val="Calibri"/>
        <family val="2"/>
        <scheme val="minor"/>
      </rPr>
      <t>1341.6 OFF STA.       POSN UPD SENT 3/11/2018 - LWP</t>
    </r>
  </si>
  <si>
    <t>2014 REPORT, LWP</t>
  </si>
  <si>
    <t>2012 REPORT, LWP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</si>
</sst>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1" formatCode="00.000"/>
    <numFmt numFmtId="173" formatCode="0.00000_);[Red]\(0.00000\)"/>
  </numFmts>
  <fonts count="1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00CC"/>
      <name val="Calibri"/>
      <family val="2"/>
      <scheme val="minor"/>
    </font>
    <font>
      <b/>
      <u/>
      <sz val="10"/>
      <color rgb="FF0000CC"/>
      <name val="Arial Black"/>
      <family val="2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u/>
      <sz val="11"/>
      <color theme="6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FFFF00"/>
        <bgColor indexed="64"/>
      </patternFill>
    </fill>
  </fills>
  <borders count="1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Dashed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Dashed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Dashed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auto="1"/>
      </bottom>
      <diagonal/>
    </border>
  </borders>
  <cellStyleXfs count="2">
    <xf numFmtId="0" fontId="0" fillId="0" borderId="0"/>
    <xf numFmtId="9" fontId="92" fillId="0" borderId="0" applyFont="0" applyFill="0" applyBorder="0" applyAlignment="0" applyProtection="0"/>
  </cellStyleXfs>
  <cellXfs count="522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0" borderId="0" xfId="0" applyFont="1" applyAlignment="1">
      <alignment horizont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3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19" fillId="7" borderId="59" xfId="0" applyNumberFormat="1" applyFont="1" applyFill="1" applyBorder="1" applyAlignment="1">
      <alignment horizontal="center" vertical="center" wrapText="1"/>
    </xf>
    <xf numFmtId="168" fontId="19" fillId="7" borderId="38" xfId="0" applyNumberFormat="1" applyFont="1" applyFill="1" applyBorder="1" applyAlignment="1">
      <alignment horizontal="center" vertical="center" wrapText="1"/>
    </xf>
    <xf numFmtId="0" fontId="20" fillId="7" borderId="60" xfId="0" applyFont="1" applyFill="1" applyBorder="1" applyAlignment="1">
      <alignment horizontal="center" vertical="center" wrapText="1"/>
    </xf>
    <xf numFmtId="0" fontId="24" fillId="7" borderId="61" xfId="0" applyFont="1" applyFill="1" applyBorder="1" applyAlignment="1">
      <alignment horizontal="center" vertical="center" wrapText="1"/>
    </xf>
    <xf numFmtId="0" fontId="33" fillId="7" borderId="45" xfId="0" applyFont="1" applyFill="1" applyBorder="1" applyAlignment="1">
      <alignment horizontal="center" vertical="center" wrapText="1"/>
    </xf>
    <xf numFmtId="0" fontId="34" fillId="7" borderId="45" xfId="0" applyFont="1" applyFill="1" applyBorder="1" applyAlignment="1">
      <alignment horizontal="center" vertical="center" wrapText="1"/>
    </xf>
    <xf numFmtId="0" fontId="33" fillId="7" borderId="62" xfId="0" applyFont="1" applyFill="1" applyBorder="1" applyAlignment="1">
      <alignment horizontal="center" vertical="center" wrapText="1"/>
    </xf>
    <xf numFmtId="0" fontId="16" fillId="7" borderId="62" xfId="0" applyFont="1" applyFill="1" applyBorder="1" applyAlignment="1">
      <alignment horizontal="center" vertical="center" wrapText="1"/>
    </xf>
    <xf numFmtId="164" fontId="18" fillId="7" borderId="18" xfId="0" applyNumberFormat="1" applyFont="1" applyFill="1" applyBorder="1" applyAlignment="1">
      <alignment horizontal="center" vertical="center" wrapText="1"/>
    </xf>
    <xf numFmtId="0" fontId="15" fillId="7" borderId="64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29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7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69" xfId="0" applyFont="1" applyFill="1" applyBorder="1" applyAlignment="1">
      <alignment horizontal="center" vertical="center"/>
    </xf>
    <xf numFmtId="0" fontId="38" fillId="7" borderId="6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left" vertical="top" wrapText="1"/>
    </xf>
    <xf numFmtId="0" fontId="30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37" fillId="7" borderId="71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left" vertical="top" wrapText="1"/>
    </xf>
    <xf numFmtId="0" fontId="37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7" xfId="0" applyFill="1" applyBorder="1" applyAlignment="1">
      <alignment horizontal="right" vertical="center"/>
    </xf>
    <xf numFmtId="0" fontId="37" fillId="7" borderId="72" xfId="0" applyFont="1" applyFill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left" vertical="top" wrapText="1"/>
    </xf>
    <xf numFmtId="0" fontId="37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0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38" fillId="3" borderId="6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37" fillId="7" borderId="73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left" vertical="top" wrapText="1"/>
    </xf>
    <xf numFmtId="0" fontId="37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37" fillId="13" borderId="30" xfId="0" applyFont="1" applyFill="1" applyBorder="1" applyAlignment="1">
      <alignment horizontal="center" vertical="center" wrapText="1"/>
    </xf>
    <xf numFmtId="0" fontId="25" fillId="13" borderId="31" xfId="0" applyFont="1" applyFill="1" applyBorder="1" applyAlignment="1">
      <alignment horizontal="left" vertical="top" wrapText="1"/>
    </xf>
    <xf numFmtId="0" fontId="37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7" fillId="0" borderId="0" xfId="0" applyFont="1"/>
    <xf numFmtId="0" fontId="47" fillId="0" borderId="0" xfId="0" applyFont="1" applyAlignment="1"/>
    <xf numFmtId="0" fontId="46" fillId="0" borderId="0" xfId="0" applyFont="1" applyAlignment="1">
      <alignment wrapText="1"/>
    </xf>
    <xf numFmtId="0" fontId="46" fillId="0" borderId="0" xfId="0" applyFont="1" applyAlignment="1"/>
    <xf numFmtId="0" fontId="43" fillId="0" borderId="1" xfId="0" applyFont="1" applyBorder="1" applyAlignment="1"/>
    <xf numFmtId="1" fontId="45" fillId="3" borderId="76" xfId="0" applyNumberFormat="1" applyFont="1" applyFill="1" applyBorder="1" applyAlignment="1">
      <alignment horizontal="left" vertical="center" wrapText="1"/>
    </xf>
    <xf numFmtId="1" fontId="45" fillId="3" borderId="77" xfId="0" applyNumberFormat="1" applyFont="1" applyFill="1" applyBorder="1" applyAlignment="1">
      <alignment horizontal="left" vertical="center" wrapText="1"/>
    </xf>
    <xf numFmtId="0" fontId="61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59" fillId="6" borderId="0" xfId="0" applyFont="1" applyFill="1" applyAlignment="1">
      <alignment vertical="center"/>
    </xf>
    <xf numFmtId="0" fontId="5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2" fontId="17" fillId="3" borderId="13" xfId="0" applyNumberFormat="1" applyFont="1" applyFill="1" applyBorder="1" applyAlignment="1" applyProtection="1">
      <alignment horizontal="center" vertical="center"/>
    </xf>
    <xf numFmtId="171" fontId="60" fillId="3" borderId="91" xfId="0" applyNumberFormat="1" applyFont="1" applyFill="1" applyBorder="1" applyAlignment="1">
      <alignment horizontal="center" vertical="center"/>
    </xf>
    <xf numFmtId="0" fontId="8" fillId="4" borderId="85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5" fillId="4" borderId="6" xfId="0" applyNumberFormat="1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166" fontId="62" fillId="3" borderId="86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6" fillId="16" borderId="95" xfId="0" applyFont="1" applyFill="1" applyBorder="1" applyAlignment="1">
      <alignment horizontal="center" vertical="center" wrapText="1"/>
    </xf>
    <xf numFmtId="0" fontId="26" fillId="16" borderId="59" xfId="0" applyFont="1" applyFill="1" applyBorder="1" applyAlignment="1">
      <alignment horizontal="center" vertical="center" wrapText="1"/>
    </xf>
    <xf numFmtId="0" fontId="26" fillId="16" borderId="84" xfId="0" applyFont="1" applyFill="1" applyBorder="1" applyAlignment="1">
      <alignment horizontal="center" vertical="center" wrapText="1"/>
    </xf>
    <xf numFmtId="0" fontId="8" fillId="16" borderId="84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1" fillId="16" borderId="28" xfId="0" applyFont="1" applyFill="1" applyBorder="1" applyAlignment="1">
      <alignment horizontal="center" vertical="center"/>
    </xf>
    <xf numFmtId="16" fontId="25" fillId="3" borderId="90" xfId="0" applyNumberFormat="1" applyFont="1" applyFill="1" applyBorder="1" applyAlignment="1">
      <alignment horizontal="center" vertical="center"/>
    </xf>
    <xf numFmtId="16" fontId="25" fillId="3" borderId="16" xfId="0" applyNumberFormat="1" applyFont="1" applyFill="1" applyBorder="1" applyAlignment="1">
      <alignment horizontal="center" vertical="center" wrapText="1"/>
    </xf>
    <xf numFmtId="164" fontId="65" fillId="16" borderId="59" xfId="0" applyNumberFormat="1" applyFont="1" applyFill="1" applyBorder="1" applyAlignment="1" applyProtection="1">
      <alignment horizontal="left" vertical="center"/>
    </xf>
    <xf numFmtId="164" fontId="65" fillId="16" borderId="58" xfId="0" applyNumberFormat="1" applyFont="1" applyFill="1" applyBorder="1" applyAlignment="1" applyProtection="1">
      <alignment horizontal="center" vertical="center" wrapText="1"/>
    </xf>
    <xf numFmtId="164" fontId="65" fillId="16" borderId="81" xfId="0" applyNumberFormat="1" applyFont="1" applyFill="1" applyBorder="1" applyAlignment="1" applyProtection="1">
      <alignment horizontal="left" vertical="center"/>
    </xf>
    <xf numFmtId="0" fontId="25" fillId="5" borderId="52" xfId="0" applyFont="1" applyFill="1" applyBorder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 wrapText="1"/>
    </xf>
    <xf numFmtId="0" fontId="25" fillId="10" borderId="40" xfId="0" applyFont="1" applyFill="1" applyBorder="1" applyAlignment="1">
      <alignment horizontal="center" vertical="center" wrapText="1"/>
    </xf>
    <xf numFmtId="0" fontId="45" fillId="9" borderId="87" xfId="0" applyFont="1" applyFill="1" applyBorder="1" applyAlignment="1" applyProtection="1">
      <alignment horizontal="center" vertical="center" wrapText="1"/>
      <protection locked="0"/>
    </xf>
    <xf numFmtId="0" fontId="45" fillId="10" borderId="87" xfId="0" applyFont="1" applyFill="1" applyBorder="1" applyAlignment="1" applyProtection="1">
      <alignment horizontal="center" vertical="center"/>
      <protection locked="0"/>
    </xf>
    <xf numFmtId="0" fontId="45" fillId="5" borderId="87" xfId="0" applyFont="1" applyFill="1" applyBorder="1" applyAlignment="1" applyProtection="1">
      <alignment horizontal="center" vertical="center"/>
      <protection locked="0"/>
    </xf>
    <xf numFmtId="0" fontId="45" fillId="4" borderId="98" xfId="0" applyFont="1" applyFill="1" applyBorder="1" applyAlignment="1" applyProtection="1">
      <alignment horizontal="center" vertical="center"/>
      <protection locked="0"/>
    </xf>
    <xf numFmtId="0" fontId="45" fillId="5" borderId="97" xfId="0" applyFont="1" applyFill="1" applyBorder="1" applyAlignment="1" applyProtection="1">
      <alignment horizontal="center" vertical="center"/>
      <protection locked="0"/>
    </xf>
    <xf numFmtId="0" fontId="45" fillId="10" borderId="98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27" fillId="3" borderId="85" xfId="0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27" fillId="3" borderId="89" xfId="0" applyFont="1" applyFill="1" applyBorder="1" applyAlignment="1">
      <alignment horizontal="center" vertical="center" wrapText="1"/>
    </xf>
    <xf numFmtId="0" fontId="45" fillId="9" borderId="104" xfId="0" applyFont="1" applyFill="1" applyBorder="1" applyAlignment="1" applyProtection="1">
      <alignment horizontal="center" vertical="center" wrapText="1"/>
      <protection locked="0"/>
    </xf>
    <xf numFmtId="0" fontId="45" fillId="5" borderId="106" xfId="0" applyFont="1" applyFill="1" applyBorder="1" applyAlignment="1" applyProtection="1">
      <alignment horizontal="center" vertical="center"/>
      <protection locked="0"/>
    </xf>
    <xf numFmtId="0" fontId="45" fillId="10" borderId="105" xfId="0" applyFont="1" applyFill="1" applyBorder="1" applyAlignment="1" applyProtection="1">
      <alignment horizontal="center" vertical="center"/>
      <protection locked="0"/>
    </xf>
    <xf numFmtId="0" fontId="25" fillId="5" borderId="107" xfId="0" applyFont="1" applyFill="1" applyBorder="1" applyAlignment="1">
      <alignment horizontal="center" vertical="center" wrapText="1"/>
    </xf>
    <xf numFmtId="0" fontId="25" fillId="9" borderId="95" xfId="0" applyFont="1" applyFill="1" applyBorder="1" applyAlignment="1">
      <alignment horizontal="center" vertical="center" wrapText="1"/>
    </xf>
    <xf numFmtId="0" fontId="25" fillId="10" borderId="81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1" fontId="69" fillId="3" borderId="11" xfId="0" applyNumberFormat="1" applyFont="1" applyFill="1" applyBorder="1" applyAlignment="1" applyProtection="1">
      <alignment horizontal="center" vertical="center" wrapText="1"/>
    </xf>
    <xf numFmtId="0" fontId="25" fillId="5" borderId="102" xfId="0" applyFont="1" applyFill="1" applyBorder="1" applyAlignment="1">
      <alignment horizontal="center" vertical="center" wrapText="1"/>
    </xf>
    <xf numFmtId="0" fontId="25" fillId="5" borderId="103" xfId="0" applyFont="1" applyFill="1" applyBorder="1" applyAlignment="1">
      <alignment horizontal="center" vertical="center" wrapText="1"/>
    </xf>
    <xf numFmtId="1" fontId="64" fillId="15" borderId="13" xfId="0" applyNumberFormat="1" applyFont="1" applyFill="1" applyBorder="1" applyAlignment="1" applyProtection="1">
      <alignment horizontal="center" vertical="center"/>
    </xf>
    <xf numFmtId="171" fontId="26" fillId="16" borderId="93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7" fillId="3" borderId="92" xfId="0" applyNumberFormat="1" applyFont="1" applyFill="1" applyBorder="1" applyAlignment="1">
      <alignment horizontal="center" vertical="center" wrapText="1"/>
    </xf>
    <xf numFmtId="171" fontId="27" fillId="3" borderId="6" xfId="0" applyNumberFormat="1" applyFont="1" applyFill="1" applyBorder="1" applyAlignment="1">
      <alignment horizontal="center" vertical="center" wrapText="1"/>
    </xf>
    <xf numFmtId="0" fontId="70" fillId="3" borderId="99" xfId="0" applyFont="1" applyFill="1" applyBorder="1" applyAlignment="1">
      <alignment horizontal="center" vertical="center" wrapText="1"/>
    </xf>
    <xf numFmtId="171" fontId="70" fillId="3" borderId="101" xfId="0" applyNumberFormat="1" applyFont="1" applyFill="1" applyBorder="1" applyAlignment="1">
      <alignment horizontal="center" vertical="center"/>
    </xf>
    <xf numFmtId="168" fontId="26" fillId="16" borderId="28" xfId="0" applyNumberFormat="1" applyFont="1" applyFill="1" applyBorder="1" applyAlignment="1">
      <alignment horizontal="center" vertical="center" wrapText="1"/>
    </xf>
    <xf numFmtId="168" fontId="27" fillId="3" borderId="89" xfId="0" applyNumberFormat="1" applyFont="1" applyFill="1" applyBorder="1" applyAlignment="1">
      <alignment horizontal="center" vertical="center" wrapText="1"/>
    </xf>
    <xf numFmtId="168" fontId="27" fillId="3" borderId="85" xfId="0" applyNumberFormat="1" applyFont="1" applyFill="1" applyBorder="1" applyAlignment="1">
      <alignment horizontal="center" vertical="center" wrapText="1"/>
    </xf>
    <xf numFmtId="168" fontId="70" fillId="3" borderId="99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7" fillId="3" borderId="41" xfId="0" applyNumberFormat="1" applyFont="1" applyFill="1" applyBorder="1" applyAlignment="1">
      <alignment horizontal="center" vertical="center" wrapText="1"/>
    </xf>
    <xf numFmtId="168" fontId="27" fillId="3" borderId="6" xfId="0" applyNumberFormat="1" applyFont="1" applyFill="1" applyBorder="1" applyAlignment="1">
      <alignment horizontal="center" vertical="center" wrapText="1"/>
    </xf>
    <xf numFmtId="168" fontId="70" fillId="3" borderId="100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6" fillId="0" borderId="114" xfId="0" applyFont="1" applyBorder="1" applyAlignment="1">
      <alignment horizontal="center" vertical="center"/>
    </xf>
    <xf numFmtId="0" fontId="1" fillId="17" borderId="112" xfId="0" applyFont="1" applyFill="1" applyBorder="1" applyAlignment="1">
      <alignment horizontal="center" vertical="center"/>
    </xf>
    <xf numFmtId="0" fontId="1" fillId="9" borderId="112" xfId="0" applyFont="1" applyFill="1" applyBorder="1" applyAlignment="1">
      <alignment horizontal="center" vertical="center"/>
    </xf>
    <xf numFmtId="0" fontId="56" fillId="18" borderId="112" xfId="0" applyFont="1" applyFill="1" applyBorder="1" applyAlignment="1">
      <alignment horizontal="center" vertical="center"/>
    </xf>
    <xf numFmtId="171" fontId="29" fillId="0" borderId="112" xfId="0" applyNumberFormat="1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0" fontId="73" fillId="16" borderId="42" xfId="0" applyFont="1" applyFill="1" applyBorder="1" applyAlignment="1">
      <alignment horizontal="center" vertical="center" wrapText="1"/>
    </xf>
    <xf numFmtId="0" fontId="60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6" xfId="0" applyNumberFormat="1" applyFont="1" applyBorder="1" applyAlignment="1">
      <alignment horizontal="center" vertical="center"/>
    </xf>
    <xf numFmtId="173" fontId="14" fillId="0" borderId="56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4" xfId="0" applyNumberFormat="1" applyFont="1" applyBorder="1" applyAlignment="1">
      <alignment vertical="center"/>
    </xf>
    <xf numFmtId="173" fontId="10" fillId="19" borderId="114" xfId="0" applyNumberFormat="1" applyFont="1" applyFill="1" applyBorder="1" applyAlignment="1">
      <alignment vertical="center"/>
    </xf>
    <xf numFmtId="173" fontId="29" fillId="0" borderId="0" xfId="0" applyNumberFormat="1" applyFont="1" applyAlignment="1">
      <alignment horizontal="right" vertical="center"/>
    </xf>
    <xf numFmtId="173" fontId="10" fillId="0" borderId="115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59" fillId="6" borderId="0" xfId="0" applyNumberFormat="1" applyFont="1" applyFill="1" applyAlignment="1">
      <alignment vertical="center"/>
    </xf>
    <xf numFmtId="173" fontId="59" fillId="0" borderId="0" xfId="0" applyNumberFormat="1" applyFont="1" applyAlignment="1">
      <alignment vertical="center"/>
    </xf>
    <xf numFmtId="173" fontId="29" fillId="0" borderId="0" xfId="0" applyNumberFormat="1" applyFont="1" applyBorder="1" applyAlignment="1">
      <alignment horizontal="right" vertical="center"/>
    </xf>
    <xf numFmtId="173" fontId="29" fillId="19" borderId="115" xfId="0" applyNumberFormat="1" applyFont="1" applyFill="1" applyBorder="1" applyAlignment="1">
      <alignment vertical="center"/>
    </xf>
    <xf numFmtId="164" fontId="66" fillId="3" borderId="117" xfId="0" applyNumberFormat="1" applyFont="1" applyFill="1" applyBorder="1" applyAlignment="1">
      <alignment horizontal="left" vertical="top"/>
    </xf>
    <xf numFmtId="164" fontId="72" fillId="3" borderId="11" xfId="0" applyNumberFormat="1" applyFont="1" applyFill="1" applyBorder="1" applyAlignment="1">
      <alignment horizontal="center" vertical="center" wrapText="1"/>
    </xf>
    <xf numFmtId="0" fontId="57" fillId="3" borderId="30" xfId="0" applyFont="1" applyFill="1" applyBorder="1"/>
    <xf numFmtId="0" fontId="46" fillId="3" borderId="31" xfId="0" applyFont="1" applyFill="1" applyBorder="1" applyAlignment="1">
      <alignment wrapText="1"/>
    </xf>
    <xf numFmtId="0" fontId="46" fillId="3" borderId="31" xfId="0" applyFont="1" applyFill="1" applyBorder="1" applyAlignment="1"/>
    <xf numFmtId="0" fontId="43" fillId="3" borderId="78" xfId="0" applyFont="1" applyFill="1" applyBorder="1" applyAlignment="1"/>
    <xf numFmtId="0" fontId="59" fillId="3" borderId="0" xfId="0" applyFont="1" applyFill="1" applyAlignment="1">
      <alignment vertical="center"/>
    </xf>
    <xf numFmtId="171" fontId="73" fillId="4" borderId="6" xfId="0" applyNumberFormat="1" applyFont="1" applyFill="1" applyBorder="1" applyAlignment="1">
      <alignment horizontal="center" vertical="center"/>
    </xf>
    <xf numFmtId="0" fontId="25" fillId="5" borderId="122" xfId="0" applyFont="1" applyFill="1" applyBorder="1" applyAlignment="1">
      <alignment horizontal="center" vertical="center" wrapText="1"/>
    </xf>
    <xf numFmtId="0" fontId="25" fillId="9" borderId="123" xfId="0" applyFont="1" applyFill="1" applyBorder="1" applyAlignment="1">
      <alignment horizontal="center" vertical="center" wrapText="1"/>
    </xf>
    <xf numFmtId="0" fontId="25" fillId="10" borderId="124" xfId="0" applyFont="1" applyFill="1" applyBorder="1" applyAlignment="1">
      <alignment horizontal="center" vertical="center" wrapText="1"/>
    </xf>
    <xf numFmtId="0" fontId="60" fillId="20" borderId="42" xfId="0" applyFont="1" applyFill="1" applyBorder="1" applyAlignment="1">
      <alignment horizontal="center" vertical="center" wrapText="1"/>
    </xf>
    <xf numFmtId="0" fontId="49" fillId="7" borderId="77" xfId="0" applyFont="1" applyFill="1" applyBorder="1" applyAlignment="1">
      <alignment horizontal="left" vertical="center" wrapText="1"/>
    </xf>
    <xf numFmtId="164" fontId="65" fillId="16" borderId="59" xfId="0" applyNumberFormat="1" applyFont="1" applyFill="1" applyBorder="1" applyAlignment="1" applyProtection="1">
      <alignment horizontal="center" vertical="center"/>
    </xf>
    <xf numFmtId="0" fontId="45" fillId="0" borderId="132" xfId="0" applyFont="1" applyBorder="1" applyAlignment="1" applyProtection="1">
      <alignment horizontal="center" vertical="center"/>
      <protection locked="0"/>
    </xf>
    <xf numFmtId="0" fontId="46" fillId="3" borderId="127" xfId="0" applyFont="1" applyFill="1" applyBorder="1" applyAlignment="1">
      <alignment horizontal="center" vertical="center" wrapText="1"/>
    </xf>
    <xf numFmtId="0" fontId="47" fillId="3" borderId="125" xfId="0" applyFont="1" applyFill="1" applyBorder="1" applyAlignment="1"/>
    <xf numFmtId="0" fontId="41" fillId="0" borderId="0" xfId="0" applyFont="1" applyBorder="1" applyAlignment="1">
      <alignment horizontal="center" vertical="center"/>
    </xf>
    <xf numFmtId="0" fontId="61" fillId="3" borderId="8" xfId="0" applyFont="1" applyFill="1" applyBorder="1" applyAlignment="1">
      <alignment horizontal="center"/>
    </xf>
    <xf numFmtId="14" fontId="56" fillId="10" borderId="112" xfId="0" applyNumberFormat="1" applyFont="1" applyFill="1" applyBorder="1" applyAlignment="1">
      <alignment horizontal="center" vertical="center"/>
    </xf>
    <xf numFmtId="14" fontId="79" fillId="16" borderId="93" xfId="0" applyNumberFormat="1" applyFont="1" applyFill="1" applyBorder="1" applyAlignment="1">
      <alignment horizontal="center" vertical="center"/>
    </xf>
    <xf numFmtId="14" fontId="27" fillId="4" borderId="92" xfId="0" applyNumberFormat="1" applyFont="1" applyFill="1" applyBorder="1" applyAlignment="1" applyProtection="1">
      <alignment horizontal="center" vertical="center"/>
    </xf>
    <xf numFmtId="14" fontId="56" fillId="0" borderId="0" xfId="0" applyNumberFormat="1" applyFont="1" applyAlignment="1">
      <alignment horizontal="center"/>
    </xf>
    <xf numFmtId="14" fontId="83" fillId="3" borderId="94" xfId="0" applyNumberFormat="1" applyFont="1" applyFill="1" applyBorder="1" applyAlignment="1">
      <alignment horizontal="center" vertical="center" wrapText="1"/>
    </xf>
    <xf numFmtId="164" fontId="25" fillId="16" borderId="28" xfId="0" applyNumberFormat="1" applyFont="1" applyFill="1" applyBorder="1" applyAlignment="1">
      <alignment horizontal="center" vertical="center" wrapText="1"/>
    </xf>
    <xf numFmtId="0" fontId="55" fillId="16" borderId="28" xfId="0" applyFont="1" applyFill="1" applyBorder="1" applyAlignment="1">
      <alignment horizontal="center" vertical="center"/>
    </xf>
    <xf numFmtId="14" fontId="84" fillId="16" borderId="93" xfId="0" applyNumberFormat="1" applyFont="1" applyFill="1" applyBorder="1" applyAlignment="1">
      <alignment horizontal="center" vertical="center"/>
    </xf>
    <xf numFmtId="171" fontId="16" fillId="3" borderId="11" xfId="0" applyNumberFormat="1" applyFont="1" applyFill="1" applyBorder="1" applyAlignment="1">
      <alignment horizontal="center" vertical="center" wrapText="1"/>
    </xf>
    <xf numFmtId="1" fontId="72" fillId="3" borderId="11" xfId="0" applyNumberFormat="1" applyFont="1" applyFill="1" applyBorder="1" applyAlignment="1" applyProtection="1">
      <alignment horizontal="center" vertical="center" wrapText="1"/>
    </xf>
    <xf numFmtId="171" fontId="72" fillId="3" borderId="11" xfId="0" applyNumberFormat="1" applyFont="1" applyFill="1" applyBorder="1" applyAlignment="1">
      <alignment horizontal="center" vertical="center" wrapText="1"/>
    </xf>
    <xf numFmtId="171" fontId="69" fillId="3" borderId="1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7" fillId="3" borderId="96" xfId="0" applyFont="1" applyFill="1" applyBorder="1" applyAlignment="1" applyProtection="1">
      <alignment horizontal="center" vertical="center" wrapText="1"/>
      <protection locked="0"/>
    </xf>
    <xf numFmtId="171" fontId="87" fillId="10" borderId="11" xfId="0" applyNumberFormat="1" applyFont="1" applyFill="1" applyBorder="1" applyAlignment="1">
      <alignment horizontal="center" vertical="center" wrapText="1"/>
    </xf>
    <xf numFmtId="0" fontId="29" fillId="3" borderId="88" xfId="0" applyFont="1" applyFill="1" applyBorder="1" applyAlignment="1">
      <alignment horizontal="center" vertical="center" wrapText="1"/>
    </xf>
    <xf numFmtId="0" fontId="29" fillId="3" borderId="56" xfId="0" applyFont="1" applyFill="1" applyBorder="1" applyAlignment="1">
      <alignment horizontal="center" vertical="center" wrapText="1"/>
    </xf>
    <xf numFmtId="0" fontId="29" fillId="3" borderId="5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46" xfId="0" applyFont="1" applyFill="1" applyBorder="1" applyAlignment="1">
      <alignment horizontal="center" vertical="center" wrapText="1"/>
    </xf>
    <xf numFmtId="0" fontId="29" fillId="0" borderId="48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8" fillId="16" borderId="131" xfId="0" applyFont="1" applyFill="1" applyBorder="1" applyAlignment="1">
      <alignment horizontal="center" vertical="center"/>
    </xf>
    <xf numFmtId="0" fontId="0" fillId="0" borderId="118" xfId="0" applyFont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49" fontId="44" fillId="3" borderId="89" xfId="0" applyNumberFormat="1" applyFont="1" applyFill="1" applyBorder="1" applyAlignment="1" applyProtection="1">
      <alignment horizontal="center" vertical="center" wrapText="1"/>
      <protection locked="0"/>
    </xf>
    <xf numFmtId="0" fontId="44" fillId="3" borderId="85" xfId="0" applyFont="1" applyFill="1" applyBorder="1" applyAlignment="1" applyProtection="1">
      <alignment horizontal="center" vertical="center" wrapText="1"/>
      <protection locked="0"/>
    </xf>
    <xf numFmtId="0" fontId="44" fillId="3" borderId="80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62" fillId="0" borderId="89" xfId="0" applyNumberFormat="1" applyFont="1" applyBorder="1" applyAlignment="1" applyProtection="1">
      <alignment horizontal="center" vertical="center"/>
      <protection locked="0"/>
    </xf>
    <xf numFmtId="169" fontId="62" fillId="0" borderId="85" xfId="0" applyNumberFormat="1" applyFont="1" applyBorder="1" applyAlignment="1" applyProtection="1">
      <alignment horizontal="center" vertical="center"/>
      <protection locked="0"/>
    </xf>
    <xf numFmtId="164" fontId="62" fillId="0" borderId="41" xfId="0" applyNumberFormat="1" applyFont="1" applyBorder="1" applyAlignment="1" applyProtection="1">
      <alignment horizontal="center" vertical="center"/>
      <protection locked="0"/>
    </xf>
    <xf numFmtId="164" fontId="62" fillId="0" borderId="6" xfId="0" applyNumberFormat="1" applyFont="1" applyBorder="1" applyAlignment="1" applyProtection="1">
      <alignment horizontal="center" vertical="center"/>
      <protection locked="0"/>
    </xf>
    <xf numFmtId="164" fontId="66" fillId="3" borderId="116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74" fillId="3" borderId="91" xfId="0" applyNumberFormat="1" applyFont="1" applyFill="1" applyBorder="1" applyAlignment="1">
      <alignment horizontal="center" vertical="center" wrapText="1"/>
    </xf>
    <xf numFmtId="14" fontId="74" fillId="3" borderId="92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7" fillId="3" borderId="90" xfId="0" applyFont="1" applyFill="1" applyBorder="1" applyAlignment="1">
      <alignment horizontal="left" vertical="top" wrapText="1"/>
    </xf>
    <xf numFmtId="0" fontId="60" fillId="0" borderId="22" xfId="0" applyFont="1" applyBorder="1" applyAlignment="1">
      <alignment horizontal="left" vertical="top"/>
    </xf>
    <xf numFmtId="0" fontId="60" fillId="0" borderId="90" xfId="0" applyFont="1" applyBorder="1" applyAlignment="1">
      <alignment horizontal="left" vertical="top"/>
    </xf>
    <xf numFmtId="0" fontId="60" fillId="0" borderId="17" xfId="0" applyFont="1" applyBorder="1" applyAlignment="1">
      <alignment horizontal="left" vertical="top"/>
    </xf>
    <xf numFmtId="0" fontId="60" fillId="0" borderId="43" xfId="0" applyFont="1" applyBorder="1" applyAlignment="1">
      <alignment horizontal="left" vertical="top"/>
    </xf>
    <xf numFmtId="0" fontId="43" fillId="3" borderId="126" xfId="0" applyFont="1" applyFill="1" applyBorder="1" applyAlignment="1">
      <alignment horizontal="center" vertical="center" wrapText="1"/>
    </xf>
    <xf numFmtId="0" fontId="43" fillId="3" borderId="5" xfId="0" applyFont="1" applyFill="1" applyBorder="1" applyAlignment="1">
      <alignment horizontal="center" vertical="center" wrapText="1"/>
    </xf>
    <xf numFmtId="0" fontId="43" fillId="3" borderId="46" xfId="0" applyFont="1" applyFill="1" applyBorder="1" applyAlignment="1">
      <alignment horizontal="center" vertical="center" wrapText="1"/>
    </xf>
    <xf numFmtId="0" fontId="43" fillId="3" borderId="127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center" vertical="center" wrapText="1"/>
    </xf>
    <xf numFmtId="0" fontId="43" fillId="3" borderId="8" xfId="0" applyFont="1" applyFill="1" applyBorder="1" applyAlignment="1">
      <alignment horizontal="center" vertical="center" wrapText="1"/>
    </xf>
    <xf numFmtId="0" fontId="43" fillId="3" borderId="128" xfId="0" applyFont="1" applyFill="1" applyBorder="1" applyAlignment="1">
      <alignment horizontal="center" vertical="center" wrapText="1"/>
    </xf>
    <xf numFmtId="0" fontId="43" fillId="3" borderId="10" xfId="0" applyFont="1" applyFill="1" applyBorder="1" applyAlignment="1">
      <alignment horizontal="center" vertical="center" wrapText="1"/>
    </xf>
    <xf numFmtId="0" fontId="43" fillId="3" borderId="9" xfId="0" applyFont="1" applyFill="1" applyBorder="1" applyAlignment="1">
      <alignment horizontal="center" vertical="center" wrapText="1"/>
    </xf>
    <xf numFmtId="0" fontId="72" fillId="3" borderId="90" xfId="0" applyFont="1" applyFill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/>
    </xf>
    <xf numFmtId="0" fontId="16" fillId="0" borderId="90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43" xfId="0" applyFont="1" applyBorder="1" applyAlignment="1">
      <alignment horizontal="left" vertical="top"/>
    </xf>
    <xf numFmtId="0" fontId="16" fillId="3" borderId="22" xfId="0" applyFont="1" applyFill="1" applyBorder="1" applyAlignment="1">
      <alignment horizontal="left" vertical="top"/>
    </xf>
    <xf numFmtId="0" fontId="16" fillId="3" borderId="90" xfId="0" applyFont="1" applyFill="1" applyBorder="1" applyAlignment="1">
      <alignment horizontal="left" vertical="top"/>
    </xf>
    <xf numFmtId="0" fontId="16" fillId="3" borderId="17" xfId="0" applyFont="1" applyFill="1" applyBorder="1" applyAlignment="1">
      <alignment horizontal="left" vertical="top"/>
    </xf>
    <xf numFmtId="0" fontId="16" fillId="3" borderId="43" xfId="0" applyFont="1" applyFill="1" applyBorder="1" applyAlignment="1">
      <alignment horizontal="left" vertical="top"/>
    </xf>
    <xf numFmtId="164" fontId="11" fillId="10" borderId="41" xfId="0" applyNumberFormat="1" applyFont="1" applyFill="1" applyBorder="1" applyAlignment="1" applyProtection="1">
      <alignment horizontal="center" vertical="center"/>
    </xf>
    <xf numFmtId="164" fontId="11" fillId="10" borderId="6" xfId="0" applyNumberFormat="1" applyFont="1" applyFill="1" applyBorder="1" applyAlignment="1" applyProtection="1">
      <alignment horizontal="center" vertical="center"/>
    </xf>
    <xf numFmtId="1" fontId="40" fillId="0" borderId="49" xfId="0" applyNumberFormat="1" applyFont="1" applyBorder="1" applyAlignment="1">
      <alignment horizontal="center" vertical="center" wrapText="1"/>
    </xf>
    <xf numFmtId="1" fontId="42" fillId="0" borderId="20" xfId="0" applyNumberFormat="1" applyFont="1" applyBorder="1" applyAlignment="1">
      <alignment horizontal="center" vertical="center" wrapText="1"/>
    </xf>
    <xf numFmtId="0" fontId="56" fillId="9" borderId="84" xfId="0" applyFont="1" applyFill="1" applyBorder="1" applyAlignment="1">
      <alignment horizontal="center" vertical="center" wrapText="1"/>
    </xf>
    <xf numFmtId="0" fontId="57" fillId="9" borderId="85" xfId="0" applyFont="1" applyFill="1" applyBorder="1" applyAlignment="1">
      <alignment horizontal="center" vertical="center" wrapText="1"/>
    </xf>
    <xf numFmtId="1" fontId="40" fillId="3" borderId="49" xfId="0" applyNumberFormat="1" applyFont="1" applyFill="1" applyBorder="1" applyAlignment="1">
      <alignment horizontal="center" vertical="center" wrapText="1"/>
    </xf>
    <xf numFmtId="0" fontId="42" fillId="3" borderId="20" xfId="0" applyFont="1" applyFill="1" applyBorder="1" applyAlignment="1">
      <alignment horizontal="center" vertical="center" wrapText="1"/>
    </xf>
    <xf numFmtId="0" fontId="56" fillId="10" borderId="84" xfId="0" applyFont="1" applyFill="1" applyBorder="1" applyAlignment="1">
      <alignment horizontal="center" vertical="center" wrapText="1"/>
    </xf>
    <xf numFmtId="0" fontId="57" fillId="10" borderId="85" xfId="0" applyFont="1" applyFill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14" fontId="13" fillId="5" borderId="126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0" fontId="57" fillId="5" borderId="0" xfId="0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horizontal="center" vertical="center" wrapText="1"/>
    </xf>
    <xf numFmtId="0" fontId="40" fillId="5" borderId="0" xfId="0" applyFont="1" applyFill="1" applyBorder="1" applyAlignment="1">
      <alignment horizontal="center" vertical="center" wrapText="1"/>
    </xf>
    <xf numFmtId="0" fontId="13" fillId="5" borderId="127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7" fillId="5" borderId="127" xfId="0" applyFont="1" applyFill="1" applyBorder="1" applyAlignment="1">
      <alignment horizontal="center" vertical="center" wrapText="1"/>
    </xf>
    <xf numFmtId="0" fontId="68" fillId="5" borderId="0" xfId="0" applyFont="1" applyFill="1" applyBorder="1" applyAlignment="1">
      <alignment horizontal="center" vertical="center" wrapText="1"/>
    </xf>
    <xf numFmtId="0" fontId="68" fillId="5" borderId="8" xfId="0" applyFont="1" applyFill="1" applyBorder="1" applyAlignment="1">
      <alignment horizontal="center" vertical="center" wrapText="1"/>
    </xf>
    <xf numFmtId="1" fontId="40" fillId="0" borderId="120" xfId="0" applyNumberFormat="1" applyFont="1" applyBorder="1" applyAlignment="1">
      <alignment horizontal="center" vertical="center" wrapText="1"/>
    </xf>
    <xf numFmtId="0" fontId="42" fillId="0" borderId="121" xfId="0" applyFont="1" applyBorder="1" applyAlignment="1">
      <alignment horizontal="center" vertical="center" wrapText="1"/>
    </xf>
    <xf numFmtId="1" fontId="48" fillId="10" borderId="85" xfId="0" applyNumberFormat="1" applyFont="1" applyFill="1" applyBorder="1" applyAlignment="1">
      <alignment horizontal="center" vertical="center" wrapText="1"/>
    </xf>
    <xf numFmtId="0" fontId="58" fillId="10" borderId="86" xfId="0" applyFont="1" applyFill="1" applyBorder="1" applyAlignment="1">
      <alignment horizontal="center" vertical="center" wrapText="1"/>
    </xf>
    <xf numFmtId="167" fontId="40" fillId="0" borderId="20" xfId="0" applyNumberFormat="1" applyFont="1" applyBorder="1" applyAlignment="1">
      <alignment horizontal="center" vertical="center" wrapText="1"/>
    </xf>
    <xf numFmtId="167" fontId="42" fillId="0" borderId="21" xfId="0" applyNumberFormat="1" applyFont="1" applyBorder="1" applyAlignment="1">
      <alignment horizontal="center" vertical="center" wrapText="1"/>
    </xf>
    <xf numFmtId="1" fontId="56" fillId="14" borderId="82" xfId="0" applyNumberFormat="1" applyFont="1" applyFill="1" applyBorder="1" applyAlignment="1">
      <alignment horizontal="center" vertical="center" wrapText="1"/>
    </xf>
    <xf numFmtId="0" fontId="57" fillId="14" borderId="83" xfId="0" applyFont="1" applyFill="1" applyBorder="1" applyAlignment="1">
      <alignment horizontal="center" vertical="center" wrapText="1"/>
    </xf>
    <xf numFmtId="168" fontId="1" fillId="3" borderId="30" xfId="0" applyNumberFormat="1" applyFont="1" applyFill="1" applyBorder="1" applyAlignment="1">
      <alignment horizontal="left" vertical="top" wrapText="1"/>
    </xf>
    <xf numFmtId="168" fontId="1" fillId="3" borderId="31" xfId="0" applyNumberFormat="1" applyFont="1" applyFill="1" applyBorder="1" applyAlignment="1">
      <alignment horizontal="left" vertical="top" wrapText="1"/>
    </xf>
    <xf numFmtId="168" fontId="1" fillId="3" borderId="78" xfId="0" applyNumberFormat="1" applyFont="1" applyFill="1" applyBorder="1" applyAlignment="1">
      <alignment horizontal="left" vertical="top" wrapText="1"/>
    </xf>
    <xf numFmtId="1" fontId="48" fillId="9" borderId="85" xfId="0" applyNumberFormat="1" applyFont="1" applyFill="1" applyBorder="1" applyAlignment="1">
      <alignment horizontal="center" vertical="center" wrapText="1"/>
    </xf>
    <xf numFmtId="0" fontId="58" fillId="9" borderId="86" xfId="0" applyFont="1" applyFill="1" applyBorder="1" applyAlignment="1">
      <alignment horizontal="center" vertical="center" wrapText="1"/>
    </xf>
    <xf numFmtId="171" fontId="86" fillId="3" borderId="20" xfId="0" applyNumberFormat="1" applyFont="1" applyFill="1" applyBorder="1" applyAlignment="1">
      <alignment horizontal="left" vertical="center"/>
    </xf>
    <xf numFmtId="0" fontId="86" fillId="0" borderId="22" xfId="0" applyFont="1" applyBorder="1" applyAlignment="1">
      <alignment horizontal="left" vertical="center"/>
    </xf>
    <xf numFmtId="0" fontId="74" fillId="9" borderId="4" xfId="0" applyFont="1" applyFill="1" applyBorder="1" applyAlignment="1">
      <alignment horizontal="center" vertical="center" wrapText="1"/>
    </xf>
    <xf numFmtId="0" fontId="55" fillId="9" borderId="2" xfId="0" applyFont="1" applyFill="1" applyBorder="1" applyAlignment="1">
      <alignment vertical="center" wrapText="1"/>
    </xf>
    <xf numFmtId="0" fontId="81" fillId="10" borderId="40" xfId="0" applyFont="1" applyFill="1" applyBorder="1" applyAlignment="1">
      <alignment horizontal="center" vertical="center" wrapText="1"/>
    </xf>
    <xf numFmtId="0" fontId="81" fillId="10" borderId="54" xfId="0" applyFont="1" applyFill="1" applyBorder="1" applyAlignment="1">
      <alignment horizontal="center" vertical="center" wrapText="1"/>
    </xf>
    <xf numFmtId="0" fontId="52" fillId="5" borderId="4" xfId="0" applyFont="1" applyFill="1" applyBorder="1" applyAlignment="1">
      <alignment horizontal="center" vertical="center" wrapText="1"/>
    </xf>
    <xf numFmtId="0" fontId="54" fillId="5" borderId="2" xfId="0" applyFont="1" applyFill="1" applyBorder="1" applyAlignment="1">
      <alignment vertical="center" wrapText="1"/>
    </xf>
    <xf numFmtId="0" fontId="50" fillId="4" borderId="66" xfId="0" applyFont="1" applyFill="1" applyBorder="1" applyAlignment="1">
      <alignment horizontal="center" vertical="center" wrapText="1"/>
    </xf>
    <xf numFmtId="0" fontId="53" fillId="4" borderId="74" xfId="0" applyFont="1" applyFill="1" applyBorder="1" applyAlignment="1">
      <alignment vertical="center" wrapText="1"/>
    </xf>
    <xf numFmtId="0" fontId="46" fillId="0" borderId="129" xfId="0" applyFont="1" applyBorder="1" applyAlignment="1">
      <alignment horizontal="center" vertical="center"/>
    </xf>
    <xf numFmtId="0" fontId="42" fillId="0" borderId="130" xfId="0" applyFont="1" applyBorder="1" applyAlignment="1">
      <alignment vertical="center"/>
    </xf>
    <xf numFmtId="0" fontId="50" fillId="9" borderId="4" xfId="0" applyFont="1" applyFill="1" applyBorder="1" applyAlignment="1">
      <alignment horizontal="center" vertical="center" wrapText="1"/>
    </xf>
    <xf numFmtId="0" fontId="53" fillId="9" borderId="2" xfId="0" applyFont="1" applyFill="1" applyBorder="1" applyAlignment="1">
      <alignment vertical="center" wrapText="1"/>
    </xf>
    <xf numFmtId="0" fontId="21" fillId="7" borderId="13" xfId="0" applyFont="1" applyFill="1" applyBorder="1" applyAlignment="1">
      <alignment horizontal="left" vertical="center" wrapText="1"/>
    </xf>
    <xf numFmtId="0" fontId="22" fillId="7" borderId="0" xfId="0" applyFont="1" applyFill="1" applyBorder="1" applyAlignment="1">
      <alignment horizontal="left" vertical="center" wrapText="1"/>
    </xf>
    <xf numFmtId="0" fontId="22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3" fillId="7" borderId="5" xfId="0" applyFont="1" applyFill="1" applyBorder="1" applyAlignment="1">
      <alignment horizontal="left" vertical="center"/>
    </xf>
    <xf numFmtId="0" fontId="23" fillId="7" borderId="3" xfId="0" applyFont="1" applyFill="1" applyBorder="1" applyAlignment="1">
      <alignment horizontal="left" vertical="center"/>
    </xf>
    <xf numFmtId="0" fontId="17" fillId="3" borderId="79" xfId="0" applyFont="1" applyFill="1" applyBorder="1" applyAlignment="1">
      <alignment horizontal="left" vertical="top" wrapText="1"/>
    </xf>
    <xf numFmtId="0" fontId="17" fillId="3" borderId="31" xfId="0" applyFont="1" applyFill="1" applyBorder="1" applyAlignment="1">
      <alignment horizontal="left" vertical="top" wrapText="1"/>
    </xf>
    <xf numFmtId="0" fontId="17" fillId="3" borderId="133" xfId="0" applyFont="1" applyFill="1" applyBorder="1" applyAlignment="1">
      <alignment horizontal="left" vertical="top" wrapText="1"/>
    </xf>
    <xf numFmtId="0" fontId="17" fillId="3" borderId="78" xfId="0" applyFont="1" applyFill="1" applyBorder="1" applyAlignment="1">
      <alignment horizontal="left" vertical="top" wrapText="1"/>
    </xf>
    <xf numFmtId="0" fontId="77" fillId="3" borderId="10" xfId="0" applyFont="1" applyFill="1" applyBorder="1" applyAlignment="1">
      <alignment horizontal="left" vertical="top" wrapText="1"/>
    </xf>
    <xf numFmtId="0" fontId="28" fillId="3" borderId="10" xfId="0" applyFont="1" applyFill="1" applyBorder="1" applyAlignment="1">
      <alignment horizontal="left" vertical="top" wrapText="1"/>
    </xf>
    <xf numFmtId="0" fontId="28" fillId="3" borderId="9" xfId="0" applyFont="1" applyFill="1" applyBorder="1" applyAlignment="1">
      <alignment horizontal="left" vertical="top" wrapText="1"/>
    </xf>
    <xf numFmtId="14" fontId="80" fillId="3" borderId="91" xfId="0" applyNumberFormat="1" applyFont="1" applyFill="1" applyBorder="1" applyAlignment="1">
      <alignment horizontal="center" vertical="center" wrapText="1"/>
    </xf>
    <xf numFmtId="14" fontId="80" fillId="3" borderId="92" xfId="0" applyNumberFormat="1" applyFont="1" applyFill="1" applyBorder="1" applyAlignment="1">
      <alignment horizontal="center" vertical="center" wrapText="1"/>
    </xf>
    <xf numFmtId="0" fontId="75" fillId="21" borderId="12" xfId="0" applyFont="1" applyFill="1" applyBorder="1" applyAlignment="1">
      <alignment horizontal="center" vertical="center" wrapText="1"/>
    </xf>
    <xf numFmtId="0" fontId="76" fillId="21" borderId="5" xfId="0" applyFont="1" applyFill="1" applyBorder="1" applyAlignment="1">
      <alignment horizontal="center" wrapText="1"/>
    </xf>
    <xf numFmtId="0" fontId="76" fillId="21" borderId="46" xfId="0" applyFont="1" applyFill="1" applyBorder="1" applyAlignment="1">
      <alignment horizontal="center" wrapText="1"/>
    </xf>
    <xf numFmtId="0" fontId="75" fillId="21" borderId="48" xfId="0" applyFont="1" applyFill="1" applyBorder="1" applyAlignment="1">
      <alignment horizontal="center" vertical="center" wrapText="1"/>
    </xf>
    <xf numFmtId="0" fontId="76" fillId="21" borderId="10" xfId="0" applyFont="1" applyFill="1" applyBorder="1" applyAlignment="1">
      <alignment horizontal="center" wrapText="1"/>
    </xf>
    <xf numFmtId="0" fontId="76" fillId="21" borderId="9" xfId="0" applyFont="1" applyFill="1" applyBorder="1" applyAlignment="1">
      <alignment horizontal="center" wrapText="1"/>
    </xf>
    <xf numFmtId="0" fontId="56" fillId="3" borderId="12" xfId="0" applyFont="1" applyFill="1" applyBorder="1" applyAlignment="1">
      <alignment horizontal="center" vertical="center" wrapText="1"/>
    </xf>
    <xf numFmtId="0" fontId="57" fillId="3" borderId="13" xfId="0" applyFont="1" applyFill="1" applyBorder="1" applyAlignment="1">
      <alignment horizontal="center" vertical="center" wrapText="1"/>
    </xf>
    <xf numFmtId="1" fontId="40" fillId="0" borderId="12" xfId="0" applyNumberFormat="1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85" fillId="21" borderId="12" xfId="0" applyNumberFormat="1" applyFont="1" applyFill="1" applyBorder="1" applyAlignment="1">
      <alignment horizontal="center" vertical="center" wrapText="1"/>
    </xf>
    <xf numFmtId="0" fontId="85" fillId="21" borderId="5" xfId="0" applyNumberFormat="1" applyFont="1" applyFill="1" applyBorder="1" applyAlignment="1">
      <alignment horizontal="center" vertical="center"/>
    </xf>
    <xf numFmtId="0" fontId="85" fillId="21" borderId="46" xfId="0" applyNumberFormat="1" applyFont="1" applyFill="1" applyBorder="1" applyAlignment="1">
      <alignment horizontal="center" vertical="center"/>
    </xf>
    <xf numFmtId="0" fontId="85" fillId="21" borderId="13" xfId="0" applyNumberFormat="1" applyFont="1" applyFill="1" applyBorder="1" applyAlignment="1">
      <alignment horizontal="center" vertical="center"/>
    </xf>
    <xf numFmtId="0" fontId="85" fillId="21" borderId="0" xfId="0" applyNumberFormat="1" applyFont="1" applyFill="1" applyAlignment="1">
      <alignment horizontal="center" vertical="center"/>
    </xf>
    <xf numFmtId="0" fontId="85" fillId="21" borderId="8" xfId="0" applyNumberFormat="1" applyFont="1" applyFill="1" applyBorder="1" applyAlignment="1">
      <alignment horizontal="center" vertical="center"/>
    </xf>
    <xf numFmtId="0" fontId="85" fillId="21" borderId="0" xfId="0" applyNumberFormat="1" applyFont="1" applyFill="1" applyBorder="1" applyAlignment="1">
      <alignment horizontal="center" vertical="center"/>
    </xf>
    <xf numFmtId="0" fontId="85" fillId="21" borderId="10" xfId="0" applyNumberFormat="1" applyFont="1" applyFill="1" applyBorder="1" applyAlignment="1">
      <alignment horizontal="center" vertical="center"/>
    </xf>
    <xf numFmtId="0" fontId="85" fillId="21" borderId="9" xfId="0" applyNumberFormat="1" applyFont="1" applyFill="1" applyBorder="1" applyAlignment="1">
      <alignment horizontal="center" vertical="center"/>
    </xf>
    <xf numFmtId="1" fontId="48" fillId="5" borderId="71" xfId="0" applyNumberFormat="1" applyFont="1" applyFill="1" applyBorder="1" applyAlignment="1">
      <alignment horizontal="center" vertical="center" wrapText="1"/>
    </xf>
    <xf numFmtId="1" fontId="58" fillId="5" borderId="73" xfId="0" applyNumberFormat="1" applyFont="1" applyFill="1" applyBorder="1" applyAlignment="1">
      <alignment horizontal="center" vertical="center" wrapText="1"/>
    </xf>
    <xf numFmtId="168" fontId="56" fillId="5" borderId="75" xfId="0" applyNumberFormat="1" applyFont="1" applyFill="1" applyBorder="1" applyAlignment="1">
      <alignment horizontal="center" vertical="center" wrapText="1"/>
    </xf>
    <xf numFmtId="168" fontId="57" fillId="5" borderId="71" xfId="0" applyNumberFormat="1" applyFont="1" applyFill="1" applyBorder="1" applyAlignment="1">
      <alignment horizontal="center" vertical="center" wrapText="1"/>
    </xf>
    <xf numFmtId="1" fontId="40" fillId="14" borderId="81" xfId="0" applyNumberFormat="1" applyFont="1" applyFill="1" applyBorder="1" applyAlignment="1">
      <alignment horizontal="center" vertical="center" wrapText="1"/>
    </xf>
    <xf numFmtId="0" fontId="42" fillId="14" borderId="82" xfId="0" applyFont="1" applyFill="1" applyBorder="1" applyAlignment="1">
      <alignment horizontal="center" vertical="center" wrapText="1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0" xfId="0" applyFont="1" applyFill="1" applyBorder="1" applyAlignment="1" applyProtection="1">
      <alignment horizontal="center" vertical="center" wrapText="1"/>
      <protection locked="0"/>
    </xf>
    <xf numFmtId="0" fontId="80" fillId="5" borderId="52" xfId="0" applyFont="1" applyFill="1" applyBorder="1" applyAlignment="1">
      <alignment horizontal="center" vertical="center" wrapText="1"/>
    </xf>
    <xf numFmtId="0" fontId="63" fillId="5" borderId="53" xfId="0" applyFont="1" applyFill="1" applyBorder="1" applyAlignment="1">
      <alignment vertical="center" wrapText="1"/>
    </xf>
    <xf numFmtId="0" fontId="51" fillId="10" borderId="4" xfId="0" applyFont="1" applyFill="1" applyBorder="1" applyAlignment="1">
      <alignment horizontal="center" vertical="center" wrapText="1"/>
    </xf>
    <xf numFmtId="0" fontId="51" fillId="10" borderId="2" xfId="0" applyFont="1" applyFill="1" applyBorder="1" applyAlignment="1">
      <alignment horizontal="center" vertical="center" wrapText="1"/>
    </xf>
    <xf numFmtId="0" fontId="8" fillId="16" borderId="118" xfId="0" applyFont="1" applyFill="1" applyBorder="1" applyAlignment="1">
      <alignment horizontal="center" vertical="center"/>
    </xf>
    <xf numFmtId="0" fontId="8" fillId="16" borderId="119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1" fillId="7" borderId="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1" fillId="7" borderId="42" xfId="0" applyFont="1" applyFill="1" applyBorder="1" applyAlignment="1">
      <alignment horizontal="left" vertical="center" wrapText="1"/>
    </xf>
    <xf numFmtId="0" fontId="22" fillId="7" borderId="38" xfId="0" applyFont="1" applyFill="1" applyBorder="1" applyAlignment="1">
      <alignment horizontal="left" vertical="center" wrapText="1"/>
    </xf>
    <xf numFmtId="0" fontId="32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8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5" fillId="7" borderId="63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29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37" fillId="7" borderId="28" xfId="0" applyFont="1" applyFill="1" applyBorder="1" applyAlignment="1">
      <alignment vertical="center"/>
    </xf>
    <xf numFmtId="0" fontId="8" fillId="3" borderId="64" xfId="0" applyFont="1" applyFill="1" applyBorder="1" applyAlignment="1">
      <alignment horizontal="left" vertical="center"/>
    </xf>
    <xf numFmtId="0" fontId="8" fillId="0" borderId="65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37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8" xfId="0" applyFont="1" applyFill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37" fillId="7" borderId="37" xfId="0" applyFont="1" applyFill="1" applyBorder="1" applyAlignment="1">
      <alignment vertical="center"/>
    </xf>
    <xf numFmtId="0" fontId="39" fillId="7" borderId="65" xfId="0" applyFont="1" applyFill="1" applyBorder="1" applyAlignment="1">
      <alignment vertical="center" wrapText="1"/>
    </xf>
    <xf numFmtId="0" fontId="39" fillId="7" borderId="55" xfId="0" applyFont="1" applyFill="1" applyBorder="1" applyAlignment="1">
      <alignment vertical="center" wrapText="1"/>
    </xf>
    <xf numFmtId="0" fontId="1" fillId="7" borderId="55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37" fillId="3" borderId="7" xfId="0" applyFont="1" applyFill="1" applyBorder="1" applyAlignment="1">
      <alignment vertical="center" wrapText="1"/>
    </xf>
    <xf numFmtId="0" fontId="0" fillId="3" borderId="56" xfId="0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1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45" fillId="22" borderId="126" xfId="0" applyFont="1" applyFill="1" applyBorder="1" applyAlignment="1">
      <alignment horizontal="center" vertical="center" wrapText="1"/>
    </xf>
    <xf numFmtId="0" fontId="45" fillId="22" borderId="5" xfId="0" applyFont="1" applyFill="1" applyBorder="1" applyAlignment="1">
      <alignment horizontal="center" vertical="center" wrapText="1"/>
    </xf>
    <xf numFmtId="0" fontId="45" fillId="22" borderId="46" xfId="0" applyFont="1" applyFill="1" applyBorder="1" applyAlignment="1">
      <alignment horizontal="center" vertical="center" wrapText="1"/>
    </xf>
    <xf numFmtId="0" fontId="45" fillId="22" borderId="127" xfId="0" applyFont="1" applyFill="1" applyBorder="1" applyAlignment="1">
      <alignment horizontal="center" vertical="center" wrapText="1"/>
    </xf>
    <xf numFmtId="0" fontId="45" fillId="22" borderId="0" xfId="0" applyFont="1" applyFill="1" applyBorder="1" applyAlignment="1">
      <alignment horizontal="center" vertical="center" wrapText="1"/>
    </xf>
    <xf numFmtId="0" fontId="45" fillId="22" borderId="8" xfId="0" applyFont="1" applyFill="1" applyBorder="1" applyAlignment="1">
      <alignment horizontal="center" vertical="center" wrapText="1"/>
    </xf>
    <xf numFmtId="0" fontId="45" fillId="22" borderId="128" xfId="0" applyFont="1" applyFill="1" applyBorder="1" applyAlignment="1">
      <alignment horizontal="center" vertical="center" wrapText="1"/>
    </xf>
    <xf numFmtId="0" fontId="45" fillId="22" borderId="10" xfId="0" applyFont="1" applyFill="1" applyBorder="1" applyAlignment="1">
      <alignment horizontal="center" vertical="center" wrapText="1"/>
    </xf>
    <xf numFmtId="0" fontId="45" fillId="22" borderId="9" xfId="0" applyFont="1" applyFill="1" applyBorder="1" applyAlignment="1">
      <alignment horizontal="center" vertical="center" wrapText="1"/>
    </xf>
    <xf numFmtId="0" fontId="72" fillId="22" borderId="90" xfId="0" applyFont="1" applyFill="1" applyBorder="1" applyAlignment="1">
      <alignment horizontal="left" vertical="top" wrapText="1"/>
    </xf>
    <xf numFmtId="0" fontId="16" fillId="22" borderId="22" xfId="0" applyFont="1" applyFill="1" applyBorder="1" applyAlignment="1">
      <alignment horizontal="left" vertical="top"/>
    </xf>
    <xf numFmtId="0" fontId="16" fillId="22" borderId="90" xfId="0" applyFont="1" applyFill="1" applyBorder="1" applyAlignment="1">
      <alignment horizontal="left" vertical="top"/>
    </xf>
    <xf numFmtId="0" fontId="16" fillId="22" borderId="17" xfId="0" applyFont="1" applyFill="1" applyBorder="1" applyAlignment="1">
      <alignment horizontal="left" vertical="top"/>
    </xf>
    <xf numFmtId="0" fontId="16" fillId="22" borderId="43" xfId="0" applyFont="1" applyFill="1" applyBorder="1" applyAlignment="1">
      <alignment horizontal="left" vertical="top"/>
    </xf>
    <xf numFmtId="0" fontId="17" fillId="22" borderId="96" xfId="0" applyFont="1" applyFill="1" applyBorder="1" applyAlignment="1" applyProtection="1">
      <alignment horizontal="center" vertical="center" wrapText="1"/>
      <protection locked="0"/>
    </xf>
    <xf numFmtId="9" fontId="45" fillId="22" borderId="126" xfId="1" applyFont="1" applyFill="1" applyBorder="1" applyAlignment="1">
      <alignment horizontal="center" vertical="center" wrapText="1"/>
    </xf>
    <xf numFmtId="9" fontId="45" fillId="22" borderId="5" xfId="1" applyFont="1" applyFill="1" applyBorder="1" applyAlignment="1">
      <alignment horizontal="center" vertical="center" wrapText="1"/>
    </xf>
    <xf numFmtId="9" fontId="45" fillId="22" borderId="46" xfId="1" applyFont="1" applyFill="1" applyBorder="1" applyAlignment="1">
      <alignment horizontal="center" vertical="center" wrapText="1"/>
    </xf>
    <xf numFmtId="9" fontId="45" fillId="22" borderId="127" xfId="1" applyFont="1" applyFill="1" applyBorder="1" applyAlignment="1">
      <alignment horizontal="center" vertical="center" wrapText="1"/>
    </xf>
    <xf numFmtId="9" fontId="45" fillId="22" borderId="0" xfId="1" applyFont="1" applyFill="1" applyBorder="1" applyAlignment="1">
      <alignment horizontal="center" vertical="center" wrapText="1"/>
    </xf>
    <xf numFmtId="9" fontId="45" fillId="22" borderId="8" xfId="1" applyFont="1" applyFill="1" applyBorder="1" applyAlignment="1">
      <alignment horizontal="center" vertical="center" wrapText="1"/>
    </xf>
    <xf numFmtId="9" fontId="45" fillId="22" borderId="128" xfId="1" applyFont="1" applyFill="1" applyBorder="1" applyAlignment="1">
      <alignment horizontal="center" vertical="center" wrapText="1"/>
    </xf>
    <xf numFmtId="9" fontId="45" fillId="22" borderId="10" xfId="1" applyFont="1" applyFill="1" applyBorder="1" applyAlignment="1">
      <alignment horizontal="center" vertical="center" wrapText="1"/>
    </xf>
    <xf numFmtId="9" fontId="45" fillId="22" borderId="9" xfId="1" applyFont="1" applyFill="1" applyBorder="1" applyAlignment="1">
      <alignment horizontal="center" vertical="center" wrapText="1"/>
    </xf>
    <xf numFmtId="0" fontId="72" fillId="22" borderId="22" xfId="0" applyFont="1" applyFill="1" applyBorder="1" applyAlignment="1">
      <alignment horizontal="left" vertical="top"/>
    </xf>
    <xf numFmtId="0" fontId="72" fillId="22" borderId="90" xfId="0" applyFont="1" applyFill="1" applyBorder="1" applyAlignment="1">
      <alignment horizontal="left" vertical="top"/>
    </xf>
    <xf numFmtId="0" fontId="72" fillId="22" borderId="17" xfId="0" applyFont="1" applyFill="1" applyBorder="1" applyAlignment="1">
      <alignment horizontal="left" vertical="top"/>
    </xf>
    <xf numFmtId="0" fontId="72" fillId="22" borderId="43" xfId="0" applyFont="1" applyFill="1" applyBorder="1" applyAlignment="1">
      <alignment horizontal="left" vertical="top"/>
    </xf>
    <xf numFmtId="168" fontId="25" fillId="16" borderId="90" xfId="0" applyNumberFormat="1" applyFont="1" applyFill="1" applyBorder="1" applyAlignment="1">
      <alignment horizontal="center" vertical="center" wrapText="1"/>
    </xf>
    <xf numFmtId="0" fontId="0" fillId="16" borderId="22" xfId="0" applyFont="1" applyFill="1" applyBorder="1" applyAlignment="1">
      <alignment horizontal="center" vertical="center" wrapText="1"/>
    </xf>
    <xf numFmtId="0" fontId="0" fillId="16" borderId="111" xfId="0" applyFont="1" applyFill="1" applyBorder="1" applyAlignment="1">
      <alignment horizontal="center" vertical="center" wrapText="1"/>
    </xf>
    <xf numFmtId="168" fontId="25" fillId="16" borderId="108" xfId="0" applyNumberFormat="1" applyFont="1" applyFill="1" applyBorder="1" applyAlignment="1">
      <alignment horizontal="center" vertical="center" wrapText="1"/>
    </xf>
    <xf numFmtId="0" fontId="0" fillId="16" borderId="109" xfId="0" applyFont="1" applyFill="1" applyBorder="1" applyAlignment="1">
      <alignment horizontal="center" vertical="center" wrapText="1"/>
    </xf>
    <xf numFmtId="0" fontId="0" fillId="16" borderId="110" xfId="0" applyFont="1" applyFill="1" applyBorder="1" applyAlignment="1">
      <alignment horizontal="center" vertical="center" wrapText="1"/>
    </xf>
    <xf numFmtId="0" fontId="90" fillId="22" borderId="134" xfId="0" applyFont="1" applyFill="1" applyBorder="1" applyAlignment="1">
      <alignment vertical="center" wrapText="1"/>
    </xf>
    <xf numFmtId="0" fontId="91" fillId="22" borderId="135" xfId="0" applyFont="1" applyFill="1" applyBorder="1" applyAlignment="1">
      <alignment vertical="center" wrapText="1"/>
    </xf>
    <xf numFmtId="0" fontId="4" fillId="0" borderId="136" xfId="0" applyFont="1" applyBorder="1" applyAlignment="1">
      <alignment vertical="center"/>
    </xf>
    <xf numFmtId="0" fontId="60" fillId="0" borderId="137" xfId="0" applyFont="1" applyBorder="1" applyAlignment="1">
      <alignment vertical="center" wrapText="1"/>
    </xf>
    <xf numFmtId="0" fontId="1" fillId="0" borderId="138" xfId="0" applyFont="1" applyBorder="1" applyAlignment="1">
      <alignment vertical="center" wrapText="1"/>
    </xf>
    <xf numFmtId="168" fontId="94" fillId="22" borderId="137" xfId="0" applyNumberFormat="1" applyFont="1" applyFill="1" applyBorder="1" applyAlignment="1">
      <alignment vertical="center" wrapText="1"/>
    </xf>
    <xf numFmtId="0" fontId="94" fillId="22" borderId="136" xfId="0" applyFont="1" applyFill="1" applyBorder="1" applyAlignment="1">
      <alignment vertical="center" wrapText="1"/>
    </xf>
    <xf numFmtId="0" fontId="94" fillId="22" borderId="138" xfId="0" applyFont="1" applyFill="1" applyBorder="1" applyAlignment="1">
      <alignment vertical="center" wrapText="1"/>
    </xf>
    <xf numFmtId="168" fontId="29" fillId="22" borderId="137" xfId="0" applyNumberFormat="1" applyFont="1" applyFill="1" applyBorder="1" applyAlignment="1">
      <alignment vertical="top" wrapText="1"/>
    </xf>
    <xf numFmtId="0" fontId="1" fillId="22" borderId="136" xfId="0" applyFont="1" applyFill="1" applyBorder="1" applyAlignment="1">
      <alignment vertical="top" wrapText="1"/>
    </xf>
    <xf numFmtId="0" fontId="1" fillId="22" borderId="135" xfId="0" applyFont="1" applyFill="1" applyBorder="1" applyAlignment="1">
      <alignment vertical="top" wrapText="1"/>
    </xf>
    <xf numFmtId="0" fontId="47" fillId="3" borderId="139" xfId="0" applyFont="1" applyFill="1" applyBorder="1" applyAlignment="1"/>
    <xf numFmtId="0" fontId="46" fillId="3" borderId="136" xfId="0" applyFont="1" applyFill="1" applyBorder="1" applyAlignment="1">
      <alignment wrapText="1"/>
    </xf>
    <xf numFmtId="0" fontId="46" fillId="3" borderId="136" xfId="0" applyFont="1" applyFill="1" applyBorder="1" applyAlignment="1"/>
    <xf numFmtId="0" fontId="43" fillId="3" borderId="138" xfId="0" applyFont="1" applyFill="1" applyBorder="1" applyAlignment="1"/>
    <xf numFmtId="0" fontId="46" fillId="3" borderId="140" xfId="0" applyFont="1" applyFill="1" applyBorder="1" applyAlignment="1"/>
    <xf numFmtId="0" fontId="72" fillId="7" borderId="30" xfId="0" applyFont="1" applyFill="1" applyBorder="1" applyAlignment="1" applyProtection="1">
      <alignment horizontal="left" vertical="top" wrapText="1"/>
      <protection locked="0"/>
    </xf>
    <xf numFmtId="0" fontId="7" fillId="7" borderId="31" xfId="0" applyFont="1" applyFill="1" applyBorder="1" applyAlignment="1">
      <alignment horizontal="left" vertical="top" wrapText="1"/>
    </xf>
    <xf numFmtId="0" fontId="72" fillId="16" borderId="141" xfId="0" applyFont="1" applyFill="1" applyBorder="1" applyAlignment="1" applyProtection="1">
      <alignment horizontal="center" vertical="top" wrapText="1"/>
      <protection locked="0"/>
    </xf>
    <xf numFmtId="164" fontId="6" fillId="3" borderId="141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top" wrapText="1"/>
    </xf>
    <xf numFmtId="0" fontId="1" fillId="16" borderId="31" xfId="0" applyFont="1" applyFill="1" applyBorder="1" applyAlignment="1">
      <alignment horizontal="center" vertical="center" wrapText="1"/>
    </xf>
    <xf numFmtId="0" fontId="1" fillId="16" borderId="32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164" fontId="95" fillId="7" borderId="30" xfId="0" applyNumberFormat="1" applyFont="1" applyFill="1" applyBorder="1" applyAlignment="1">
      <alignment horizontal="left" vertical="top" wrapText="1"/>
    </xf>
    <xf numFmtId="0" fontId="96" fillId="0" borderId="31" xfId="0" applyFont="1" applyBorder="1" applyAlignment="1">
      <alignment horizontal="left" vertical="top" wrapText="1"/>
    </xf>
    <xf numFmtId="0" fontId="96" fillId="0" borderId="133" xfId="0" applyFont="1" applyBorder="1" applyAlignment="1">
      <alignment horizontal="left" vertical="top" wrapText="1"/>
    </xf>
    <xf numFmtId="164" fontId="97" fillId="2" borderId="30" xfId="0" applyNumberFormat="1" applyFont="1" applyFill="1" applyBorder="1" applyAlignment="1">
      <alignment horizontal="left" vertical="top" wrapText="1"/>
    </xf>
    <xf numFmtId="0" fontId="93" fillId="2" borderId="31" xfId="0" applyFont="1" applyFill="1" applyBorder="1" applyAlignment="1">
      <alignment horizontal="left" vertical="top" wrapText="1"/>
    </xf>
    <xf numFmtId="0" fontId="93" fillId="2" borderId="133" xfId="0" applyFont="1" applyFill="1" applyBorder="1" applyAlignment="1">
      <alignment horizontal="left" vertical="top" wrapText="1"/>
    </xf>
    <xf numFmtId="0" fontId="11" fillId="3" borderId="13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CC"/>
      <color rgb="FF0000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1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Q12" sqref="Q12:T14"/>
    </sheetView>
  </sheetViews>
  <sheetFormatPr defaultRowHeight="21" x14ac:dyDescent="0.3"/>
  <cols>
    <col min="1" max="1" width="10.85546875" style="10" customWidth="1"/>
    <col min="2" max="2" width="11.140625" style="6" customWidth="1"/>
    <col min="3" max="3" width="5.28515625" style="1" hidden="1" customWidth="1"/>
    <col min="4" max="4" width="3.85546875" style="89" customWidth="1"/>
    <col min="5" max="6" width="4.7109375" style="152" customWidth="1"/>
    <col min="7" max="7" width="7.5703125" style="142" customWidth="1"/>
    <col min="8" max="8" width="4.7109375" style="95" customWidth="1"/>
    <col min="9" max="9" width="4.7109375" style="157" customWidth="1"/>
    <col min="10" max="10" width="7.140625" style="143" customWidth="1"/>
    <col min="11" max="11" width="7.7109375" style="6" customWidth="1"/>
    <col min="12" max="12" width="8.28515625" style="6" customWidth="1"/>
    <col min="13" max="14" width="7.7109375" style="6" customWidth="1"/>
    <col min="15" max="15" width="6.5703125" style="6" customWidth="1"/>
    <col min="16" max="16" width="6.5703125" style="203" customWidth="1"/>
    <col min="17" max="17" width="5.5703125" style="80" customWidth="1"/>
    <col min="18" max="18" width="6.140625" style="80" customWidth="1"/>
    <col min="19" max="19" width="7.28515625" style="80" customWidth="1"/>
    <col min="20" max="20" width="4.42578125" style="81" customWidth="1"/>
    <col min="21" max="21" width="3.7109375" style="82" customWidth="1"/>
    <col min="22" max="22" width="2.28515625" style="83" customWidth="1"/>
    <col min="23" max="24" width="2.28515625" style="84" customWidth="1"/>
    <col min="25" max="25" width="2.42578125" style="85" customWidth="1"/>
    <col min="26" max="26" width="4.42578125" style="84" customWidth="1"/>
    <col min="27" max="27" width="4.42578125" style="83" customWidth="1"/>
    <col min="28" max="28" width="4.42578125" style="84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4" customFormat="1" ht="10.9" customHeight="1" thickTop="1" x14ac:dyDescent="0.25">
      <c r="A1" s="353" t="s">
        <v>111</v>
      </c>
      <c r="B1" s="355">
        <f>K210</f>
        <v>40</v>
      </c>
      <c r="C1" s="79"/>
      <c r="D1" s="88"/>
      <c r="E1" s="357">
        <v>2018</v>
      </c>
      <c r="F1" s="358"/>
      <c r="G1" s="358"/>
      <c r="H1" s="359"/>
      <c r="I1" s="368" t="s">
        <v>67</v>
      </c>
      <c r="J1" s="279">
        <f>M210</f>
        <v>5</v>
      </c>
      <c r="K1" s="281" t="s">
        <v>68</v>
      </c>
      <c r="L1" s="283">
        <f>O210</f>
        <v>0</v>
      </c>
      <c r="M1" s="285" t="s">
        <v>69</v>
      </c>
      <c r="N1" s="279">
        <f>Q210</f>
        <v>14</v>
      </c>
      <c r="O1" s="370">
        <f>S210</f>
        <v>0</v>
      </c>
      <c r="P1" s="289" t="s">
        <v>132</v>
      </c>
      <c r="Q1" s="289"/>
      <c r="R1" s="289"/>
      <c r="S1" s="289"/>
      <c r="T1" s="289"/>
      <c r="U1" s="288">
        <v>43364</v>
      </c>
      <c r="V1" s="289"/>
      <c r="W1" s="289"/>
      <c r="X1" s="289"/>
      <c r="Y1" s="290"/>
      <c r="Z1" s="303">
        <f>Z210</f>
        <v>0</v>
      </c>
      <c r="AA1" s="303">
        <f>AA210</f>
        <v>0</v>
      </c>
      <c r="AB1" s="303">
        <f>AB210</f>
        <v>0</v>
      </c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spans="1:47" s="4" customFormat="1" ht="14.45" customHeight="1" thickBot="1" x14ac:dyDescent="0.3">
      <c r="A2" s="354"/>
      <c r="B2" s="356"/>
      <c r="C2" s="198"/>
      <c r="D2" s="199"/>
      <c r="E2" s="360"/>
      <c r="F2" s="361"/>
      <c r="G2" s="361"/>
      <c r="H2" s="362"/>
      <c r="I2" s="369"/>
      <c r="J2" s="280"/>
      <c r="K2" s="282"/>
      <c r="L2" s="284"/>
      <c r="M2" s="286"/>
      <c r="N2" s="287"/>
      <c r="O2" s="371"/>
      <c r="P2" s="293" t="str">
        <f>A6</f>
        <v>D11-AE-2 - Stage Harbor Run</v>
      </c>
      <c r="Q2" s="293"/>
      <c r="R2" s="293"/>
      <c r="S2" s="293"/>
      <c r="T2" s="293"/>
      <c r="U2" s="300" t="s">
        <v>0</v>
      </c>
      <c r="V2" s="301"/>
      <c r="W2" s="301"/>
      <c r="X2" s="301"/>
      <c r="Y2" s="302"/>
      <c r="Z2" s="304"/>
      <c r="AA2" s="304"/>
      <c r="AB2" s="304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7" s="4" customFormat="1" ht="10.15" customHeight="1" thickTop="1" x14ac:dyDescent="0.25">
      <c r="A3" s="347" t="s">
        <v>110</v>
      </c>
      <c r="B3" s="348"/>
      <c r="C3" s="348"/>
      <c r="D3" s="349"/>
      <c r="E3" s="363"/>
      <c r="F3" s="361"/>
      <c r="G3" s="361"/>
      <c r="H3" s="362"/>
      <c r="I3" s="366">
        <f>Z1</f>
        <v>0</v>
      </c>
      <c r="J3" s="307">
        <f>IF(I3=0,0,I3/J1)</f>
        <v>0</v>
      </c>
      <c r="K3" s="314">
        <f>AA1</f>
        <v>0</v>
      </c>
      <c r="L3" s="307">
        <f>IF(K3=0,0,K3/L1)</f>
        <v>0</v>
      </c>
      <c r="M3" s="305">
        <f>AB1</f>
        <v>0</v>
      </c>
      <c r="N3" s="307">
        <f>IF(M3=0,0,M3/N1)</f>
        <v>0</v>
      </c>
      <c r="O3" s="309" t="s">
        <v>70</v>
      </c>
      <c r="P3" s="293"/>
      <c r="Q3" s="293"/>
      <c r="R3" s="293"/>
      <c r="S3" s="293"/>
      <c r="T3" s="293"/>
      <c r="U3" s="294" t="s">
        <v>73</v>
      </c>
      <c r="V3" s="295"/>
      <c r="W3" s="295"/>
      <c r="X3" s="295"/>
      <c r="Y3" s="296"/>
      <c r="Z3" s="226" t="s">
        <v>173</v>
      </c>
      <c r="AA3" s="227"/>
      <c r="AB3" s="228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s="4" customFormat="1" ht="14.45" customHeight="1" thickBot="1" x14ac:dyDescent="0.3">
      <c r="A4" s="350"/>
      <c r="B4" s="351"/>
      <c r="C4" s="351"/>
      <c r="D4" s="352"/>
      <c r="E4" s="364"/>
      <c r="F4" s="364"/>
      <c r="G4" s="364"/>
      <c r="H4" s="365"/>
      <c r="I4" s="367"/>
      <c r="J4" s="308"/>
      <c r="K4" s="315"/>
      <c r="L4" s="308"/>
      <c r="M4" s="306"/>
      <c r="N4" s="308"/>
      <c r="O4" s="310"/>
      <c r="P4" s="291" t="s">
        <v>113</v>
      </c>
      <c r="Q4" s="292"/>
      <c r="R4" s="292"/>
      <c r="S4" s="292"/>
      <c r="T4" s="292"/>
      <c r="U4" s="297" t="s">
        <v>74</v>
      </c>
      <c r="V4" s="298"/>
      <c r="W4" s="298"/>
      <c r="X4" s="298"/>
      <c r="Y4" s="299"/>
      <c r="Z4" s="229"/>
      <c r="AA4" s="230"/>
      <c r="AB4" s="231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 s="4" customFormat="1" ht="27.6" hidden="1" customHeight="1" thickBot="1" x14ac:dyDescent="0.3">
      <c r="A5" s="330" t="s">
        <v>0</v>
      </c>
      <c r="B5" s="331"/>
      <c r="C5" s="331"/>
      <c r="D5" s="331"/>
      <c r="E5" s="332"/>
      <c r="F5" s="332"/>
      <c r="G5" s="332"/>
      <c r="H5" s="94"/>
      <c r="I5" s="156"/>
      <c r="J5" s="336" t="s">
        <v>0</v>
      </c>
      <c r="K5" s="337"/>
      <c r="L5" s="11" t="s">
        <v>0</v>
      </c>
      <c r="M5" s="12" t="s">
        <v>0</v>
      </c>
      <c r="N5" s="333" t="s">
        <v>0</v>
      </c>
      <c r="O5" s="334"/>
      <c r="P5" s="335"/>
      <c r="Q5" s="86" t="s">
        <v>0</v>
      </c>
      <c r="R5" s="87"/>
      <c r="S5" s="87"/>
      <c r="T5" s="193"/>
      <c r="U5" s="326" t="s">
        <v>3</v>
      </c>
      <c r="V5" s="328" t="s">
        <v>68</v>
      </c>
      <c r="W5" s="377" t="s">
        <v>69</v>
      </c>
      <c r="X5" s="322" t="s">
        <v>67</v>
      </c>
      <c r="Y5" s="324" t="s">
        <v>112</v>
      </c>
      <c r="Z5" s="375" t="s">
        <v>67</v>
      </c>
      <c r="AA5" s="318" t="s">
        <v>68</v>
      </c>
      <c r="AB5" s="320" t="s">
        <v>69</v>
      </c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51.75" customHeight="1" thickTop="1" thickBot="1" x14ac:dyDescent="0.3">
      <c r="A6" s="342" t="s">
        <v>178</v>
      </c>
      <c r="B6" s="343"/>
      <c r="C6" s="343"/>
      <c r="D6" s="344"/>
      <c r="E6" s="311" t="s">
        <v>179</v>
      </c>
      <c r="F6" s="312"/>
      <c r="G6" s="312"/>
      <c r="H6" s="312"/>
      <c r="I6" s="312"/>
      <c r="J6" s="313"/>
      <c r="K6" s="338" t="s">
        <v>180</v>
      </c>
      <c r="L6" s="339"/>
      <c r="M6" s="339"/>
      <c r="N6" s="339"/>
      <c r="O6" s="341"/>
      <c r="P6" s="338" t="s">
        <v>181</v>
      </c>
      <c r="Q6" s="339"/>
      <c r="R6" s="339"/>
      <c r="S6" s="339"/>
      <c r="T6" s="340"/>
      <c r="U6" s="327"/>
      <c r="V6" s="329"/>
      <c r="W6" s="378"/>
      <c r="X6" s="323"/>
      <c r="Y6" s="325"/>
      <c r="Z6" s="376"/>
      <c r="AA6" s="319"/>
      <c r="AB6" s="321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92" customFormat="1" ht="84" customHeight="1" thickTop="1" thickBot="1" x14ac:dyDescent="0.3">
      <c r="A7" s="505" t="s">
        <v>182</v>
      </c>
      <c r="B7" s="506"/>
      <c r="C7" s="506"/>
      <c r="D7" s="506"/>
      <c r="E7" s="506"/>
      <c r="F7" s="506"/>
      <c r="G7" s="506"/>
      <c r="H7" s="506"/>
      <c r="I7" s="506"/>
      <c r="J7" s="506"/>
      <c r="K7" s="506"/>
      <c r="L7" s="518" t="s">
        <v>194</v>
      </c>
      <c r="M7" s="519"/>
      <c r="N7" s="519"/>
      <c r="O7" s="519"/>
      <c r="P7" s="519"/>
      <c r="Q7" s="519"/>
      <c r="R7" s="519"/>
      <c r="S7" s="519"/>
      <c r="T7" s="520"/>
      <c r="U7" s="196"/>
      <c r="V7" s="127"/>
      <c r="W7" s="127"/>
      <c r="X7" s="127"/>
      <c r="Y7" s="128"/>
      <c r="Z7" s="212"/>
      <c r="AA7" s="213" t="s">
        <v>0</v>
      </c>
      <c r="AB7" s="214"/>
      <c r="AC7" s="91"/>
    </row>
    <row r="8" spans="1:47" s="92" customFormat="1" ht="26.25" customHeight="1" thickTop="1" thickBot="1" x14ac:dyDescent="0.3">
      <c r="A8" s="507" t="s">
        <v>191</v>
      </c>
      <c r="B8" s="508">
        <v>0</v>
      </c>
      <c r="C8" s="509"/>
      <c r="D8" s="510" t="s">
        <v>192</v>
      </c>
      <c r="E8" s="510"/>
      <c r="F8" s="510"/>
      <c r="G8" s="511"/>
      <c r="H8" s="512" t="s">
        <v>0</v>
      </c>
      <c r="I8" s="513"/>
      <c r="J8" s="513"/>
      <c r="K8" s="514"/>
      <c r="L8" s="515" t="s">
        <v>193</v>
      </c>
      <c r="M8" s="516"/>
      <c r="N8" s="516"/>
      <c r="O8" s="516"/>
      <c r="P8" s="516"/>
      <c r="Q8" s="516"/>
      <c r="R8" s="516"/>
      <c r="S8" s="516"/>
      <c r="T8" s="517"/>
      <c r="U8" s="196"/>
      <c r="V8" s="127"/>
      <c r="W8" s="127"/>
      <c r="X8" s="127"/>
      <c r="Y8" s="128"/>
      <c r="Z8" s="212"/>
      <c r="AA8" s="213"/>
      <c r="AB8" s="214"/>
      <c r="AC8" s="91"/>
    </row>
    <row r="9" spans="1:47" s="90" customFormat="1" ht="25.5" customHeight="1" thickTop="1" thickBot="1" x14ac:dyDescent="0.35">
      <c r="A9" s="489" t="s">
        <v>189</v>
      </c>
      <c r="B9" s="490"/>
      <c r="C9" s="491"/>
      <c r="D9" s="492" t="s">
        <v>190</v>
      </c>
      <c r="E9" s="493"/>
      <c r="F9" s="494" t="s">
        <v>0</v>
      </c>
      <c r="G9" s="495"/>
      <c r="H9" s="496"/>
      <c r="I9" s="497" t="s">
        <v>0</v>
      </c>
      <c r="J9" s="498"/>
      <c r="K9" s="498"/>
      <c r="L9" s="498"/>
      <c r="M9" s="498"/>
      <c r="N9" s="498"/>
      <c r="O9" s="498"/>
      <c r="P9" s="498"/>
      <c r="Q9" s="498"/>
      <c r="R9" s="498"/>
      <c r="S9" s="498"/>
      <c r="T9" s="499"/>
      <c r="U9" s="500"/>
      <c r="V9" s="501"/>
      <c r="W9" s="502"/>
      <c r="X9" s="502"/>
      <c r="Y9" s="503"/>
      <c r="Z9" s="502"/>
      <c r="AA9" s="501"/>
      <c r="AB9" s="504"/>
      <c r="AC9" s="166"/>
      <c r="AD9" s="167"/>
      <c r="AE9" s="168" t="s">
        <v>89</v>
      </c>
      <c r="AF9" s="167"/>
      <c r="AG9" s="168" t="s">
        <v>90</v>
      </c>
      <c r="AH9" s="168"/>
      <c r="AI9" s="168" t="s">
        <v>91</v>
      </c>
      <c r="AJ9" s="167"/>
      <c r="AK9" s="169" t="s">
        <v>101</v>
      </c>
      <c r="AL9" s="167"/>
      <c r="AM9" s="168"/>
      <c r="AN9" s="167"/>
      <c r="AO9" s="169" t="s">
        <v>98</v>
      </c>
      <c r="AP9" s="167"/>
      <c r="AQ9" s="168"/>
      <c r="AR9" s="167"/>
      <c r="AS9" s="168"/>
      <c r="AT9" s="167"/>
      <c r="AU9" s="167"/>
    </row>
    <row r="10" spans="1:47" s="93" customFormat="1" ht="15.95" customHeight="1" thickTop="1" thickBot="1" x14ac:dyDescent="0.3">
      <c r="A10" s="165"/>
      <c r="B10" s="104" t="s">
        <v>10</v>
      </c>
      <c r="C10" s="105"/>
      <c r="D10" s="106" t="s">
        <v>11</v>
      </c>
      <c r="E10" s="148" t="s">
        <v>75</v>
      </c>
      <c r="F10" s="148" t="s">
        <v>76</v>
      </c>
      <c r="G10" s="141" t="s">
        <v>77</v>
      </c>
      <c r="H10" s="106" t="s">
        <v>75</v>
      </c>
      <c r="I10" s="148" t="s">
        <v>76</v>
      </c>
      <c r="J10" s="141" t="s">
        <v>77</v>
      </c>
      <c r="K10" s="107" t="s">
        <v>12</v>
      </c>
      <c r="L10" s="108" t="s">
        <v>13</v>
      </c>
      <c r="M10" s="108" t="s">
        <v>16</v>
      </c>
      <c r="N10" s="109" t="s">
        <v>14</v>
      </c>
      <c r="O10" s="110" t="s">
        <v>18</v>
      </c>
      <c r="P10" s="201" t="s">
        <v>80</v>
      </c>
      <c r="Q10" s="113" t="s">
        <v>79</v>
      </c>
      <c r="R10" s="114"/>
      <c r="S10" s="115" t="s">
        <v>20</v>
      </c>
      <c r="T10" s="194"/>
      <c r="U10" s="232" t="s">
        <v>109</v>
      </c>
      <c r="V10" s="379"/>
      <c r="W10" s="379"/>
      <c r="X10" s="379"/>
      <c r="Y10" s="380"/>
      <c r="Z10" s="116" t="s">
        <v>67</v>
      </c>
      <c r="AA10" s="117" t="s">
        <v>68</v>
      </c>
      <c r="AB10" s="118" t="s">
        <v>69</v>
      </c>
      <c r="AC10" s="170" t="s">
        <v>66</v>
      </c>
      <c r="AD10" s="173" t="s">
        <v>85</v>
      </c>
      <c r="AE10" s="172">
        <f>E11+F11/60+G11/60/60</f>
        <v>41.531849999999999</v>
      </c>
      <c r="AF10" s="173" t="s">
        <v>86</v>
      </c>
      <c r="AG10" s="172" t="e">
        <f>E14+F14/60+G14/60/60</f>
        <v>#VALUE!</v>
      </c>
      <c r="AH10" s="179" t="s">
        <v>92</v>
      </c>
      <c r="AI10" s="172" t="e">
        <f>AG10-AE10</f>
        <v>#VALUE!</v>
      </c>
      <c r="AJ10" s="173" t="s">
        <v>94</v>
      </c>
      <c r="AK10" s="172" t="e">
        <f>AI11*60*COS((AE10+AG10)/2*PI()/180)</f>
        <v>#VALUE!</v>
      </c>
      <c r="AL10" s="173" t="s">
        <v>96</v>
      </c>
      <c r="AM10" s="172" t="e">
        <f>AK10*6076.12</f>
        <v>#VALUE!</v>
      </c>
      <c r="AN10" s="173" t="s">
        <v>99</v>
      </c>
      <c r="AO10" s="172">
        <f>AE10*PI()/180</f>
        <v>0.72486752694440681</v>
      </c>
      <c r="AP10" s="173" t="s">
        <v>102</v>
      </c>
      <c r="AQ10" s="172" t="e">
        <f>AG10 *PI()/180</f>
        <v>#VALUE!</v>
      </c>
      <c r="AR10" s="173" t="s">
        <v>104</v>
      </c>
      <c r="AS10" s="172" t="e">
        <f>1*ATAN2(COS(AO10)*SIN(AQ10)-SIN(AO10)*COS(AQ10)*COS(AQ11-AO11),SIN(AQ11-AO11)*COS(AQ10))</f>
        <v>#VALUE!</v>
      </c>
      <c r="AT10" s="174" t="s">
        <v>107</v>
      </c>
      <c r="AU10" s="180" t="e">
        <f>SQRT(AK11*AK11+AK10*AK10)</f>
        <v>#VALUE!</v>
      </c>
    </row>
    <row r="11" spans="1:47" s="93" customFormat="1" ht="15.95" customHeight="1" thickBot="1" x14ac:dyDescent="0.3">
      <c r="A11" s="96">
        <v>0</v>
      </c>
      <c r="B11" s="235" t="s">
        <v>118</v>
      </c>
      <c r="C11" s="238" t="s">
        <v>0</v>
      </c>
      <c r="D11" s="138" t="s">
        <v>66</v>
      </c>
      <c r="E11" s="149">
        <v>41</v>
      </c>
      <c r="F11" s="153">
        <v>31</v>
      </c>
      <c r="G11" s="97">
        <v>54.66</v>
      </c>
      <c r="H11" s="129">
        <v>70</v>
      </c>
      <c r="I11" s="153">
        <v>1</v>
      </c>
      <c r="J11" s="97">
        <v>45.66</v>
      </c>
      <c r="K11" s="241" t="s">
        <v>0</v>
      </c>
      <c r="L11" s="243" t="s">
        <v>0</v>
      </c>
      <c r="M11" s="245">
        <v>4</v>
      </c>
      <c r="N11" s="277">
        <f>IF(M11=" "," ",(M11+$B$8-M14))</f>
        <v>4</v>
      </c>
      <c r="O11" s="248">
        <v>500</v>
      </c>
      <c r="P11" s="250">
        <v>41127</v>
      </c>
      <c r="Q11" s="111">
        <v>43221</v>
      </c>
      <c r="R11" s="112">
        <v>43405</v>
      </c>
      <c r="S11" s="316" t="s">
        <v>119</v>
      </c>
      <c r="T11" s="317"/>
      <c r="U11" s="195">
        <v>1</v>
      </c>
      <c r="V11" s="119" t="s">
        <v>0</v>
      </c>
      <c r="W11" s="120">
        <v>1</v>
      </c>
      <c r="X11" s="121">
        <v>1</v>
      </c>
      <c r="Y11" s="122" t="s">
        <v>0</v>
      </c>
      <c r="Z11" s="123" t="s">
        <v>0</v>
      </c>
      <c r="AA11" s="119" t="s">
        <v>0</v>
      </c>
      <c r="AB11" s="124" t="s">
        <v>0</v>
      </c>
      <c r="AC11" s="170" t="s">
        <v>21</v>
      </c>
      <c r="AD11" s="173" t="s">
        <v>87</v>
      </c>
      <c r="AE11" s="172">
        <f>H11+I11/60+J11/60/60</f>
        <v>70.029349999999994</v>
      </c>
      <c r="AF11" s="173" t="s">
        <v>88</v>
      </c>
      <c r="AG11" s="172" t="e">
        <f>H14+I14/60+J14/60/60</f>
        <v>#VALUE!</v>
      </c>
      <c r="AH11" s="179" t="s">
        <v>93</v>
      </c>
      <c r="AI11" s="172" t="e">
        <f>AE11-AG11</f>
        <v>#VALUE!</v>
      </c>
      <c r="AJ11" s="173" t="s">
        <v>95</v>
      </c>
      <c r="AK11" s="172" t="e">
        <f>AI10*60</f>
        <v>#VALUE!</v>
      </c>
      <c r="AL11" s="173" t="s">
        <v>97</v>
      </c>
      <c r="AM11" s="172" t="e">
        <f>AK11*6076.12</f>
        <v>#VALUE!</v>
      </c>
      <c r="AN11" s="173" t="s">
        <v>100</v>
      </c>
      <c r="AO11" s="172">
        <f>AE11*PI()/180</f>
        <v>1.2222427305314909</v>
      </c>
      <c r="AP11" s="173" t="s">
        <v>103</v>
      </c>
      <c r="AQ11" s="172" t="e">
        <f>AG11*PI()/180</f>
        <v>#VALUE!</v>
      </c>
      <c r="AR11" s="173" t="s">
        <v>105</v>
      </c>
      <c r="AS11" s="171" t="e">
        <f>IF(360+AS10/(2*PI())*360&gt;360,AS10/(PI())*360,360+AS10/(2*PI())*360)</f>
        <v>#VALUE!</v>
      </c>
      <c r="AT11" s="175"/>
      <c r="AU11" s="175"/>
    </row>
    <row r="12" spans="1:47" s="93" customFormat="1" ht="15.95" customHeight="1" thickTop="1" thickBot="1" x14ac:dyDescent="0.3">
      <c r="A12" s="140">
        <v>100116977863</v>
      </c>
      <c r="B12" s="236"/>
      <c r="C12" s="239"/>
      <c r="D12" s="138" t="s">
        <v>71</v>
      </c>
      <c r="E12" s="483" t="s">
        <v>84</v>
      </c>
      <c r="F12" s="484"/>
      <c r="G12" s="484"/>
      <c r="H12" s="484"/>
      <c r="I12" s="484"/>
      <c r="J12" s="485"/>
      <c r="K12" s="242"/>
      <c r="L12" s="244"/>
      <c r="M12" s="245"/>
      <c r="N12" s="278"/>
      <c r="O12" s="249"/>
      <c r="P12" s="251"/>
      <c r="Q12" s="268" t="s">
        <v>205</v>
      </c>
      <c r="R12" s="273"/>
      <c r="S12" s="273"/>
      <c r="T12" s="273"/>
      <c r="U12" s="455" t="s">
        <v>170</v>
      </c>
      <c r="V12" s="456"/>
      <c r="W12" s="456"/>
      <c r="X12" s="456"/>
      <c r="Y12" s="457"/>
      <c r="Z12" s="217" t="s">
        <v>117</v>
      </c>
      <c r="AA12" s="218"/>
      <c r="AB12" s="219"/>
      <c r="AC12" s="176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3" t="s">
        <v>106</v>
      </c>
      <c r="AS12" s="171" t="e">
        <f>61.582*ACOS(SIN(AE10)*SIN(AG10)+COS(AE10)*COS(AG10)*(AE11-AG11))*6076.12</f>
        <v>#VALUE!</v>
      </c>
      <c r="AT12" s="175"/>
      <c r="AU12" s="175"/>
    </row>
    <row r="13" spans="1:47" s="92" customFormat="1" ht="15.95" customHeight="1" thickBot="1" x14ac:dyDescent="0.3">
      <c r="A13" s="521">
        <v>1</v>
      </c>
      <c r="B13" s="236"/>
      <c r="C13" s="239"/>
      <c r="D13" s="138" t="s">
        <v>72</v>
      </c>
      <c r="E13" s="486" t="s">
        <v>83</v>
      </c>
      <c r="F13" s="487"/>
      <c r="G13" s="487"/>
      <c r="H13" s="487"/>
      <c r="I13" s="487"/>
      <c r="J13" s="488"/>
      <c r="K13" s="98" t="s">
        <v>15</v>
      </c>
      <c r="L13" s="188" t="s">
        <v>108</v>
      </c>
      <c r="M13" s="99" t="s">
        <v>78</v>
      </c>
      <c r="N13" s="100" t="s">
        <v>4</v>
      </c>
      <c r="O13" s="101" t="s">
        <v>17</v>
      </c>
      <c r="P13" s="202" t="s">
        <v>19</v>
      </c>
      <c r="Q13" s="274"/>
      <c r="R13" s="273"/>
      <c r="S13" s="273"/>
      <c r="T13" s="273"/>
      <c r="U13" s="458"/>
      <c r="V13" s="459"/>
      <c r="W13" s="459"/>
      <c r="X13" s="459"/>
      <c r="Y13" s="460"/>
      <c r="Z13" s="220"/>
      <c r="AA13" s="221"/>
      <c r="AB13" s="222"/>
      <c r="AC13" s="91"/>
    </row>
    <row r="14" spans="1:47" s="90" customFormat="1" ht="35.1" customHeight="1" thickTop="1" thickBot="1" x14ac:dyDescent="0.3">
      <c r="A14" s="469" t="str">
        <f>IF(Z11=1,"VERIFIED",IF(AA11=1,"RECHECKED",IF(V11=1,"RECHECK",IF(X11=1,"VERIFY",IF(Y11=1,"NEED PMT APP","SANITY CHECK ONLY")))))</f>
        <v>VERIFY</v>
      </c>
      <c r="B14" s="237"/>
      <c r="C14" s="240"/>
      <c r="D14" s="139" t="s">
        <v>21</v>
      </c>
      <c r="E14" s="151" t="s">
        <v>0</v>
      </c>
      <c r="F14" s="155" t="s">
        <v>0</v>
      </c>
      <c r="G14" s="147" t="s">
        <v>0</v>
      </c>
      <c r="H14" s="146" t="s">
        <v>0</v>
      </c>
      <c r="I14" s="155" t="s">
        <v>0</v>
      </c>
      <c r="J14" s="147" t="s">
        <v>0</v>
      </c>
      <c r="K14" s="102" t="s">
        <v>0</v>
      </c>
      <c r="L14" s="182" t="str">
        <f>IF(E14=" ","Not being used ",AU10*6076.12)</f>
        <v xml:space="preserve">Not being used </v>
      </c>
      <c r="M14" s="181">
        <v>0</v>
      </c>
      <c r="N14" s="216" t="str">
        <f>IF(W11=1,"Need Photo","Has Photo")</f>
        <v>Need Photo</v>
      </c>
      <c r="O14" s="209" t="s">
        <v>82</v>
      </c>
      <c r="P14" s="204" t="str">
        <f>IF(E14=" ","Not being used",(IF(L14&gt;O11,"OFF STA","ON STA")))</f>
        <v>Not being used</v>
      </c>
      <c r="Q14" s="275"/>
      <c r="R14" s="276"/>
      <c r="S14" s="276"/>
      <c r="T14" s="276"/>
      <c r="U14" s="461"/>
      <c r="V14" s="462"/>
      <c r="W14" s="462"/>
      <c r="X14" s="462"/>
      <c r="Y14" s="463"/>
      <c r="Z14" s="223"/>
      <c r="AA14" s="224"/>
      <c r="AB14" s="225"/>
      <c r="AC14" s="166"/>
      <c r="AD14" s="167"/>
      <c r="AE14" s="168" t="s">
        <v>89</v>
      </c>
      <c r="AF14" s="167"/>
      <c r="AG14" s="168" t="s">
        <v>90</v>
      </c>
      <c r="AH14" s="168"/>
      <c r="AI14" s="168" t="s">
        <v>91</v>
      </c>
      <c r="AJ14" s="167"/>
      <c r="AK14" s="169" t="s">
        <v>101</v>
      </c>
      <c r="AL14" s="167"/>
      <c r="AM14" s="168"/>
      <c r="AN14" s="167"/>
      <c r="AO14" s="169" t="s">
        <v>98</v>
      </c>
      <c r="AP14" s="167"/>
      <c r="AQ14" s="168"/>
      <c r="AR14" s="167"/>
      <c r="AS14" s="168"/>
      <c r="AT14" s="167"/>
      <c r="AU14" s="167"/>
    </row>
    <row r="15" spans="1:47" s="93" customFormat="1" ht="15.95" customHeight="1" thickTop="1" thickBot="1" x14ac:dyDescent="0.3">
      <c r="A15" s="165"/>
      <c r="B15" s="104" t="s">
        <v>10</v>
      </c>
      <c r="C15" s="105"/>
      <c r="D15" s="106" t="s">
        <v>11</v>
      </c>
      <c r="E15" s="148" t="s">
        <v>75</v>
      </c>
      <c r="F15" s="148" t="s">
        <v>76</v>
      </c>
      <c r="G15" s="141" t="s">
        <v>77</v>
      </c>
      <c r="H15" s="106" t="s">
        <v>75</v>
      </c>
      <c r="I15" s="148" t="s">
        <v>76</v>
      </c>
      <c r="J15" s="141" t="s">
        <v>77</v>
      </c>
      <c r="K15" s="107" t="s">
        <v>12</v>
      </c>
      <c r="L15" s="108" t="s">
        <v>13</v>
      </c>
      <c r="M15" s="108" t="s">
        <v>16</v>
      </c>
      <c r="N15" s="109" t="s">
        <v>14</v>
      </c>
      <c r="O15" s="110" t="s">
        <v>18</v>
      </c>
      <c r="P15" s="201" t="s">
        <v>80</v>
      </c>
      <c r="Q15" s="113" t="s">
        <v>79</v>
      </c>
      <c r="R15" s="114"/>
      <c r="S15" s="115" t="s">
        <v>20</v>
      </c>
      <c r="T15" s="194"/>
      <c r="U15" s="232" t="s">
        <v>109</v>
      </c>
      <c r="V15" s="233"/>
      <c r="W15" s="233"/>
      <c r="X15" s="233"/>
      <c r="Y15" s="234"/>
      <c r="Z15" s="116" t="s">
        <v>67</v>
      </c>
      <c r="AA15" s="117" t="s">
        <v>68</v>
      </c>
      <c r="AB15" s="118" t="s">
        <v>69</v>
      </c>
      <c r="AC15" s="170" t="s">
        <v>66</v>
      </c>
      <c r="AD15" s="173" t="s">
        <v>85</v>
      </c>
      <c r="AE15" s="172">
        <f>E16+F16/60+G16/60/60</f>
        <v>41.66428333333333</v>
      </c>
      <c r="AF15" s="173" t="s">
        <v>86</v>
      </c>
      <c r="AG15" s="172" t="e">
        <f>E19+F19/60+G19/60/60</f>
        <v>#VALUE!</v>
      </c>
      <c r="AH15" s="179" t="s">
        <v>92</v>
      </c>
      <c r="AI15" s="172" t="e">
        <f>AG15-AE15</f>
        <v>#VALUE!</v>
      </c>
      <c r="AJ15" s="173" t="s">
        <v>94</v>
      </c>
      <c r="AK15" s="172" t="e">
        <f>AI16*60*COS((AE15+AG15)/2*PI()/180)</f>
        <v>#VALUE!</v>
      </c>
      <c r="AL15" s="173" t="s">
        <v>96</v>
      </c>
      <c r="AM15" s="172" t="e">
        <f>AK15*6076.12</f>
        <v>#VALUE!</v>
      </c>
      <c r="AN15" s="173" t="s">
        <v>99</v>
      </c>
      <c r="AO15" s="172">
        <f>AE15*PI()/180</f>
        <v>0.72717892465046474</v>
      </c>
      <c r="AP15" s="173" t="s">
        <v>102</v>
      </c>
      <c r="AQ15" s="172" t="e">
        <f>AG15 *PI()/180</f>
        <v>#VALUE!</v>
      </c>
      <c r="AR15" s="173" t="s">
        <v>104</v>
      </c>
      <c r="AS15" s="172" t="e">
        <f>1*ATAN2(COS(AO15)*SIN(AQ15)-SIN(AO15)*COS(AQ15)*COS(AQ16-AO16),SIN(AQ16-AO16)*COS(AQ15))</f>
        <v>#VALUE!</v>
      </c>
      <c r="AT15" s="174" t="s">
        <v>107</v>
      </c>
      <c r="AU15" s="180" t="e">
        <f>SQRT(AK16*AK16+AK15*AK15)</f>
        <v>#VALUE!</v>
      </c>
    </row>
    <row r="16" spans="1:47" s="93" customFormat="1" ht="15.95" customHeight="1" thickBot="1" x14ac:dyDescent="0.3">
      <c r="A16" s="96">
        <v>0</v>
      </c>
      <c r="B16" s="235" t="s">
        <v>120</v>
      </c>
      <c r="C16" s="238" t="s">
        <v>0</v>
      </c>
      <c r="D16" s="138" t="s">
        <v>66</v>
      </c>
      <c r="E16" s="149">
        <v>41</v>
      </c>
      <c r="F16" s="153">
        <v>39</v>
      </c>
      <c r="G16" s="97">
        <v>51.42</v>
      </c>
      <c r="H16" s="129">
        <v>70</v>
      </c>
      <c r="I16" s="153">
        <v>1</v>
      </c>
      <c r="J16" s="97">
        <v>30.54</v>
      </c>
      <c r="K16" s="241" t="s">
        <v>0</v>
      </c>
      <c r="L16" s="243" t="s">
        <v>0</v>
      </c>
      <c r="M16" s="245">
        <v>4</v>
      </c>
      <c r="N16" s="277">
        <f>IF(M16=" "," ",(M16+$B$8-M19))</f>
        <v>4</v>
      </c>
      <c r="O16" s="248">
        <v>500</v>
      </c>
      <c r="P16" s="250">
        <v>41873</v>
      </c>
      <c r="Q16" s="111">
        <v>43221</v>
      </c>
      <c r="R16" s="112">
        <v>43405</v>
      </c>
      <c r="S16" s="252" t="s">
        <v>116</v>
      </c>
      <c r="T16" s="253"/>
      <c r="U16" s="195">
        <v>1</v>
      </c>
      <c r="V16" s="119" t="s">
        <v>0</v>
      </c>
      <c r="W16" s="120">
        <v>1</v>
      </c>
      <c r="X16" s="121">
        <v>1</v>
      </c>
      <c r="Y16" s="122" t="s">
        <v>0</v>
      </c>
      <c r="Z16" s="123" t="s">
        <v>0</v>
      </c>
      <c r="AA16" s="119" t="s">
        <v>0</v>
      </c>
      <c r="AB16" s="124" t="s">
        <v>0</v>
      </c>
      <c r="AC16" s="170" t="s">
        <v>21</v>
      </c>
      <c r="AD16" s="173" t="s">
        <v>87</v>
      </c>
      <c r="AE16" s="172">
        <f>H16+I16/60+J16/60/60</f>
        <v>70.025149999999996</v>
      </c>
      <c r="AF16" s="173" t="s">
        <v>88</v>
      </c>
      <c r="AG16" s="172" t="e">
        <f>H19+I19/60+J19/60/60</f>
        <v>#VALUE!</v>
      </c>
      <c r="AH16" s="179" t="s">
        <v>93</v>
      </c>
      <c r="AI16" s="172" t="e">
        <f>AE16-AG16</f>
        <v>#VALUE!</v>
      </c>
      <c r="AJ16" s="173" t="s">
        <v>95</v>
      </c>
      <c r="AK16" s="172" t="e">
        <f>AI15*60</f>
        <v>#VALUE!</v>
      </c>
      <c r="AL16" s="173" t="s">
        <v>97</v>
      </c>
      <c r="AM16" s="172" t="e">
        <f>AK16*6076.12</f>
        <v>#VALUE!</v>
      </c>
      <c r="AN16" s="173" t="s">
        <v>100</v>
      </c>
      <c r="AO16" s="172">
        <f>AE16*PI()/180</f>
        <v>1.2221694267029071</v>
      </c>
      <c r="AP16" s="173" t="s">
        <v>103</v>
      </c>
      <c r="AQ16" s="172" t="e">
        <f>AG16*PI()/180</f>
        <v>#VALUE!</v>
      </c>
      <c r="AR16" s="173" t="s">
        <v>105</v>
      </c>
      <c r="AS16" s="171" t="e">
        <f>IF(360+AS15/(2*PI())*360&gt;360,AS15/(PI())*360,360+AS15/(2*PI())*360)</f>
        <v>#VALUE!</v>
      </c>
      <c r="AT16" s="175"/>
      <c r="AU16" s="175"/>
    </row>
    <row r="17" spans="1:47" s="93" customFormat="1" ht="15.95" customHeight="1" thickTop="1" thickBot="1" x14ac:dyDescent="0.3">
      <c r="A17" s="140">
        <v>100116983837</v>
      </c>
      <c r="B17" s="236"/>
      <c r="C17" s="239"/>
      <c r="D17" s="138" t="s">
        <v>71</v>
      </c>
      <c r="E17" s="483" t="s">
        <v>84</v>
      </c>
      <c r="F17" s="484"/>
      <c r="G17" s="484"/>
      <c r="H17" s="484"/>
      <c r="I17" s="484"/>
      <c r="J17" s="485"/>
      <c r="K17" s="242"/>
      <c r="L17" s="244"/>
      <c r="M17" s="245"/>
      <c r="N17" s="278"/>
      <c r="O17" s="249"/>
      <c r="P17" s="251"/>
      <c r="Q17" s="464" t="s">
        <v>169</v>
      </c>
      <c r="R17" s="465"/>
      <c r="S17" s="465"/>
      <c r="T17" s="465"/>
      <c r="U17" s="455" t="s">
        <v>170</v>
      </c>
      <c r="V17" s="456"/>
      <c r="W17" s="456"/>
      <c r="X17" s="456"/>
      <c r="Y17" s="457"/>
      <c r="Z17" s="217" t="s">
        <v>117</v>
      </c>
      <c r="AA17" s="218"/>
      <c r="AB17" s="219"/>
      <c r="AC17" s="176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3" t="s">
        <v>106</v>
      </c>
      <c r="AS17" s="171" t="e">
        <f>61.582*ACOS(SIN(AE15)*SIN(AG15)+COS(AE15)*COS(AG15)*(AE16-AG16))*6076.12</f>
        <v>#VALUE!</v>
      </c>
      <c r="AT17" s="175"/>
      <c r="AU17" s="175"/>
    </row>
    <row r="18" spans="1:47" s="92" customFormat="1" ht="15.95" customHeight="1" thickBot="1" x14ac:dyDescent="0.3">
      <c r="A18" s="521">
        <v>2</v>
      </c>
      <c r="B18" s="236"/>
      <c r="C18" s="239"/>
      <c r="D18" s="138" t="s">
        <v>72</v>
      </c>
      <c r="E18" s="486" t="s">
        <v>83</v>
      </c>
      <c r="F18" s="487"/>
      <c r="G18" s="487"/>
      <c r="H18" s="487"/>
      <c r="I18" s="487"/>
      <c r="J18" s="488"/>
      <c r="K18" s="98" t="s">
        <v>15</v>
      </c>
      <c r="L18" s="188" t="s">
        <v>108</v>
      </c>
      <c r="M18" s="99" t="s">
        <v>78</v>
      </c>
      <c r="N18" s="100" t="s">
        <v>4</v>
      </c>
      <c r="O18" s="101" t="s">
        <v>17</v>
      </c>
      <c r="P18" s="202" t="s">
        <v>19</v>
      </c>
      <c r="Q18" s="466"/>
      <c r="R18" s="465"/>
      <c r="S18" s="465"/>
      <c r="T18" s="465"/>
      <c r="U18" s="458"/>
      <c r="V18" s="459"/>
      <c r="W18" s="459"/>
      <c r="X18" s="459"/>
      <c r="Y18" s="460"/>
      <c r="Z18" s="220"/>
      <c r="AA18" s="221"/>
      <c r="AB18" s="222"/>
      <c r="AC18" s="91"/>
    </row>
    <row r="19" spans="1:47" s="90" customFormat="1" ht="35.1" customHeight="1" thickTop="1" thickBot="1" x14ac:dyDescent="0.3">
      <c r="A19" s="469" t="str">
        <f>IF(Z16=1,"VERIFIED",IF(AA16=1,"RECHECKED",IF(V16=1,"RECHECK",IF(X16=1,"VERIFY",IF(Y16=1,"NEED PMT APP","SANITY CHECK ONLY")))))</f>
        <v>VERIFY</v>
      </c>
      <c r="B19" s="237"/>
      <c r="C19" s="240"/>
      <c r="D19" s="139" t="s">
        <v>21</v>
      </c>
      <c r="E19" s="151" t="s">
        <v>0</v>
      </c>
      <c r="F19" s="155" t="s">
        <v>0</v>
      </c>
      <c r="G19" s="147" t="s">
        <v>0</v>
      </c>
      <c r="H19" s="146" t="s">
        <v>0</v>
      </c>
      <c r="I19" s="155" t="s">
        <v>0</v>
      </c>
      <c r="J19" s="147" t="s">
        <v>0</v>
      </c>
      <c r="K19" s="102" t="s">
        <v>0</v>
      </c>
      <c r="L19" s="182" t="str">
        <f>IF(E19=" ","Not being used ",AU15*6076.12)</f>
        <v xml:space="preserve">Not being used </v>
      </c>
      <c r="M19" s="181">
        <v>0</v>
      </c>
      <c r="N19" s="216" t="str">
        <f>IF(W16=1,"Need Photo","Has Photo")</f>
        <v>Need Photo</v>
      </c>
      <c r="O19" s="209" t="s">
        <v>82</v>
      </c>
      <c r="P19" s="204" t="str">
        <f>IF(E19=" ","Not being used",(IF(L19&gt;O16,"OFF STA","ON STA")))</f>
        <v>Not being used</v>
      </c>
      <c r="Q19" s="467"/>
      <c r="R19" s="468"/>
      <c r="S19" s="468"/>
      <c r="T19" s="468"/>
      <c r="U19" s="461"/>
      <c r="V19" s="462"/>
      <c r="W19" s="462"/>
      <c r="X19" s="462"/>
      <c r="Y19" s="463"/>
      <c r="Z19" s="223"/>
      <c r="AA19" s="224"/>
      <c r="AB19" s="225"/>
      <c r="AC19" s="166"/>
      <c r="AD19" s="167"/>
      <c r="AE19" s="168" t="s">
        <v>89</v>
      </c>
      <c r="AF19" s="167"/>
      <c r="AG19" s="168" t="s">
        <v>90</v>
      </c>
      <c r="AH19" s="168"/>
      <c r="AI19" s="168" t="s">
        <v>91</v>
      </c>
      <c r="AJ19" s="167"/>
      <c r="AK19" s="169" t="s">
        <v>101</v>
      </c>
      <c r="AL19" s="167"/>
      <c r="AM19" s="168"/>
      <c r="AN19" s="167"/>
      <c r="AO19" s="169" t="s">
        <v>98</v>
      </c>
      <c r="AP19" s="167"/>
      <c r="AQ19" s="168"/>
      <c r="AR19" s="167"/>
      <c r="AS19" s="168"/>
      <c r="AT19" s="167"/>
      <c r="AU19" s="167"/>
    </row>
    <row r="20" spans="1:47" s="93" customFormat="1" ht="15.95" customHeight="1" thickTop="1" thickBot="1" x14ac:dyDescent="0.3">
      <c r="A20" s="165"/>
      <c r="B20" s="104" t="s">
        <v>10</v>
      </c>
      <c r="C20" s="105"/>
      <c r="D20" s="106" t="s">
        <v>11</v>
      </c>
      <c r="E20" s="148" t="s">
        <v>75</v>
      </c>
      <c r="F20" s="148" t="s">
        <v>76</v>
      </c>
      <c r="G20" s="141" t="s">
        <v>77</v>
      </c>
      <c r="H20" s="106" t="s">
        <v>75</v>
      </c>
      <c r="I20" s="148" t="s">
        <v>76</v>
      </c>
      <c r="J20" s="141" t="s">
        <v>77</v>
      </c>
      <c r="K20" s="107" t="s">
        <v>12</v>
      </c>
      <c r="L20" s="108" t="s">
        <v>13</v>
      </c>
      <c r="M20" s="108" t="s">
        <v>16</v>
      </c>
      <c r="N20" s="109" t="s">
        <v>14</v>
      </c>
      <c r="O20" s="110" t="s">
        <v>18</v>
      </c>
      <c r="P20" s="201" t="s">
        <v>80</v>
      </c>
      <c r="Q20" s="113" t="s">
        <v>79</v>
      </c>
      <c r="R20" s="114"/>
      <c r="S20" s="115" t="s">
        <v>20</v>
      </c>
      <c r="T20" s="194"/>
      <c r="U20" s="232" t="s">
        <v>109</v>
      </c>
      <c r="V20" s="233"/>
      <c r="W20" s="233"/>
      <c r="X20" s="233"/>
      <c r="Y20" s="234"/>
      <c r="Z20" s="116" t="s">
        <v>67</v>
      </c>
      <c r="AA20" s="117" t="s">
        <v>68</v>
      </c>
      <c r="AB20" s="118" t="s">
        <v>69</v>
      </c>
      <c r="AC20" s="170" t="s">
        <v>66</v>
      </c>
      <c r="AD20" s="173" t="s">
        <v>85</v>
      </c>
      <c r="AE20" s="172">
        <f>E21+F21/60+G21/60/60</f>
        <v>41.670583333333333</v>
      </c>
      <c r="AF20" s="173" t="s">
        <v>86</v>
      </c>
      <c r="AG20" s="172" t="e">
        <f>E24+F24/60+G24/60/60</f>
        <v>#VALUE!</v>
      </c>
      <c r="AH20" s="179" t="s">
        <v>92</v>
      </c>
      <c r="AI20" s="172" t="e">
        <f>AG20-AE20</f>
        <v>#VALUE!</v>
      </c>
      <c r="AJ20" s="173" t="s">
        <v>94</v>
      </c>
      <c r="AK20" s="172" t="e">
        <f>AI21*60*COS((AE20+AG20)/2*PI()/180)</f>
        <v>#VALUE!</v>
      </c>
      <c r="AL20" s="173" t="s">
        <v>96</v>
      </c>
      <c r="AM20" s="172" t="e">
        <f>AK20*6076.12</f>
        <v>#VALUE!</v>
      </c>
      <c r="AN20" s="173" t="s">
        <v>99</v>
      </c>
      <c r="AO20" s="172">
        <f>AE20*PI()/180</f>
        <v>0.72728888039334039</v>
      </c>
      <c r="AP20" s="173" t="s">
        <v>102</v>
      </c>
      <c r="AQ20" s="172" t="e">
        <f>AG20 *PI()/180</f>
        <v>#VALUE!</v>
      </c>
      <c r="AR20" s="173" t="s">
        <v>104</v>
      </c>
      <c r="AS20" s="172" t="e">
        <f>1*ATAN2(COS(AO20)*SIN(AQ20)-SIN(AO20)*COS(AQ20)*COS(AQ21-AO21),SIN(AQ21-AO21)*COS(AQ20))</f>
        <v>#VALUE!</v>
      </c>
      <c r="AT20" s="174" t="s">
        <v>107</v>
      </c>
      <c r="AU20" s="180" t="e">
        <f>SQRT(AK21*AK21+AK20*AK20)</f>
        <v>#VALUE!</v>
      </c>
    </row>
    <row r="21" spans="1:47" s="93" customFormat="1" ht="15.95" customHeight="1" thickBot="1" x14ac:dyDescent="0.3">
      <c r="A21" s="96">
        <v>0</v>
      </c>
      <c r="B21" s="235" t="s">
        <v>115</v>
      </c>
      <c r="C21" s="238" t="s">
        <v>0</v>
      </c>
      <c r="D21" s="138" t="s">
        <v>66</v>
      </c>
      <c r="E21" s="149">
        <v>41</v>
      </c>
      <c r="F21" s="153">
        <v>40</v>
      </c>
      <c r="G21" s="97">
        <v>14.1</v>
      </c>
      <c r="H21" s="129">
        <v>70</v>
      </c>
      <c r="I21" s="153">
        <v>0</v>
      </c>
      <c r="J21" s="97">
        <v>32.1</v>
      </c>
      <c r="K21" s="241" t="s">
        <v>0</v>
      </c>
      <c r="L21" s="243" t="s">
        <v>0</v>
      </c>
      <c r="M21" s="245">
        <v>7.6</v>
      </c>
      <c r="N21" s="277">
        <f>IF(M21=" "," ",(M21+$B$8-M24))</f>
        <v>3.9999999999999996</v>
      </c>
      <c r="O21" s="248">
        <v>500</v>
      </c>
      <c r="P21" s="250">
        <v>41873</v>
      </c>
      <c r="Q21" s="111">
        <v>43221</v>
      </c>
      <c r="R21" s="112">
        <v>43405</v>
      </c>
      <c r="S21" s="252" t="s">
        <v>116</v>
      </c>
      <c r="T21" s="253"/>
      <c r="U21" s="195">
        <v>1</v>
      </c>
      <c r="V21" s="119" t="s">
        <v>0</v>
      </c>
      <c r="W21" s="120" t="s">
        <v>0</v>
      </c>
      <c r="X21" s="121">
        <v>1</v>
      </c>
      <c r="Y21" s="122" t="s">
        <v>0</v>
      </c>
      <c r="Z21" s="123" t="s">
        <v>0</v>
      </c>
      <c r="AA21" s="119" t="s">
        <v>0</v>
      </c>
      <c r="AB21" s="124" t="s">
        <v>0</v>
      </c>
      <c r="AC21" s="170" t="s">
        <v>21</v>
      </c>
      <c r="AD21" s="173" t="s">
        <v>87</v>
      </c>
      <c r="AE21" s="172">
        <f>H21+I21/60+J21/60/60</f>
        <v>70.008916666666664</v>
      </c>
      <c r="AF21" s="173" t="s">
        <v>88</v>
      </c>
      <c r="AG21" s="172" t="e">
        <f>H24+I24/60+J24/60/60</f>
        <v>#VALUE!</v>
      </c>
      <c r="AH21" s="179" t="s">
        <v>93</v>
      </c>
      <c r="AI21" s="172" t="e">
        <f>AE21-AG21</f>
        <v>#VALUE!</v>
      </c>
      <c r="AJ21" s="173" t="s">
        <v>95</v>
      </c>
      <c r="AK21" s="172" t="e">
        <f>AI20*60</f>
        <v>#VALUE!</v>
      </c>
      <c r="AL21" s="173" t="s">
        <v>97</v>
      </c>
      <c r="AM21" s="172" t="e">
        <f>AK21*6076.12</f>
        <v>#VALUE!</v>
      </c>
      <c r="AN21" s="173" t="s">
        <v>100</v>
      </c>
      <c r="AO21" s="172">
        <f>AE21*PI()/180</f>
        <v>1.2218861015876668</v>
      </c>
      <c r="AP21" s="173" t="s">
        <v>103</v>
      </c>
      <c r="AQ21" s="172" t="e">
        <f>AG21*PI()/180</f>
        <v>#VALUE!</v>
      </c>
      <c r="AR21" s="173" t="s">
        <v>105</v>
      </c>
      <c r="AS21" s="171" t="e">
        <f>IF(360+AS20/(2*PI())*360&gt;360,AS20/(PI())*360,360+AS20/(2*PI())*360)</f>
        <v>#VALUE!</v>
      </c>
      <c r="AT21" s="175"/>
      <c r="AU21" s="175"/>
    </row>
    <row r="22" spans="1:47" s="93" customFormat="1" ht="15.95" customHeight="1" thickTop="1" thickBot="1" x14ac:dyDescent="0.3">
      <c r="A22" s="140">
        <v>100116977636</v>
      </c>
      <c r="B22" s="236"/>
      <c r="C22" s="239"/>
      <c r="D22" s="138" t="s">
        <v>71</v>
      </c>
      <c r="E22" s="483" t="s">
        <v>84</v>
      </c>
      <c r="F22" s="484"/>
      <c r="G22" s="484"/>
      <c r="H22" s="484"/>
      <c r="I22" s="484"/>
      <c r="J22" s="485"/>
      <c r="K22" s="242"/>
      <c r="L22" s="244"/>
      <c r="M22" s="245"/>
      <c r="N22" s="278"/>
      <c r="O22" s="249"/>
      <c r="P22" s="251"/>
      <c r="Q22" s="268" t="s">
        <v>204</v>
      </c>
      <c r="R22" s="273"/>
      <c r="S22" s="273"/>
      <c r="T22" s="273"/>
      <c r="U22" s="455" t="s">
        <v>170</v>
      </c>
      <c r="V22" s="456"/>
      <c r="W22" s="456"/>
      <c r="X22" s="456"/>
      <c r="Y22" s="457"/>
      <c r="Z22" s="217" t="s">
        <v>117</v>
      </c>
      <c r="AA22" s="218"/>
      <c r="AB22" s="219"/>
      <c r="AC22" s="176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3" t="s">
        <v>106</v>
      </c>
      <c r="AS22" s="171" t="e">
        <f>61.582*ACOS(SIN(AE20)*SIN(AG20)+COS(AE20)*COS(AG20)*(AE21-AG21))*6076.12</f>
        <v>#VALUE!</v>
      </c>
      <c r="AT22" s="175"/>
      <c r="AU22" s="175"/>
    </row>
    <row r="23" spans="1:47" s="92" customFormat="1" ht="15.95" customHeight="1" thickBot="1" x14ac:dyDescent="0.3">
      <c r="A23" s="521">
        <v>3</v>
      </c>
      <c r="B23" s="236"/>
      <c r="C23" s="239"/>
      <c r="D23" s="138" t="s">
        <v>72</v>
      </c>
      <c r="E23" s="486" t="s">
        <v>83</v>
      </c>
      <c r="F23" s="487"/>
      <c r="G23" s="487"/>
      <c r="H23" s="487"/>
      <c r="I23" s="487"/>
      <c r="J23" s="488"/>
      <c r="K23" s="98" t="s">
        <v>15</v>
      </c>
      <c r="L23" s="188" t="s">
        <v>108</v>
      </c>
      <c r="M23" s="99" t="s">
        <v>78</v>
      </c>
      <c r="N23" s="100" t="s">
        <v>4</v>
      </c>
      <c r="O23" s="101" t="s">
        <v>17</v>
      </c>
      <c r="P23" s="202" t="s">
        <v>19</v>
      </c>
      <c r="Q23" s="274"/>
      <c r="R23" s="273"/>
      <c r="S23" s="273"/>
      <c r="T23" s="273"/>
      <c r="U23" s="458"/>
      <c r="V23" s="459"/>
      <c r="W23" s="459"/>
      <c r="X23" s="459"/>
      <c r="Y23" s="460"/>
      <c r="Z23" s="220"/>
      <c r="AA23" s="221"/>
      <c r="AB23" s="222"/>
      <c r="AC23" s="177"/>
      <c r="AD23" s="178"/>
      <c r="AE23" s="178"/>
      <c r="AF23" s="178"/>
      <c r="AG23" s="178" t="s">
        <v>0</v>
      </c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 t="s">
        <v>0</v>
      </c>
      <c r="AT23" s="178"/>
      <c r="AU23" s="178"/>
    </row>
    <row r="24" spans="1:47" s="90" customFormat="1" ht="35.1" customHeight="1" thickTop="1" thickBot="1" x14ac:dyDescent="0.3">
      <c r="A24" s="469" t="str">
        <f>IF(Z21=1,"VERIFIED",IF(AA21=1,"RECHECKED",IF(V21=1,"RECHECK",IF(X21=1,"VERIFY",IF(Y21=1,"NEED PMT APP","SANITY CHECK ONLY")))))</f>
        <v>VERIFY</v>
      </c>
      <c r="B24" s="237"/>
      <c r="C24" s="240"/>
      <c r="D24" s="139" t="s">
        <v>21</v>
      </c>
      <c r="E24" s="151" t="s">
        <v>0</v>
      </c>
      <c r="F24" s="155" t="s">
        <v>0</v>
      </c>
      <c r="G24" s="147" t="s">
        <v>0</v>
      </c>
      <c r="H24" s="146" t="s">
        <v>0</v>
      </c>
      <c r="I24" s="155" t="s">
        <v>0</v>
      </c>
      <c r="J24" s="147" t="s">
        <v>0</v>
      </c>
      <c r="K24" s="102" t="s">
        <v>0</v>
      </c>
      <c r="L24" s="182" t="str">
        <f>IF(E24=" ","Not being used ",AU20*6076.12)</f>
        <v xml:space="preserve">Not being used </v>
      </c>
      <c r="M24" s="181">
        <v>3.6</v>
      </c>
      <c r="N24" s="216" t="str">
        <f>IF(W21=1,"Need Photo","Has Photo")</f>
        <v>Has Photo</v>
      </c>
      <c r="O24" s="209" t="s">
        <v>82</v>
      </c>
      <c r="P24" s="204" t="str">
        <f>IF(E24=" ","Not being used",(IF(L24&gt;O21,"OFF STA","ON STA")))</f>
        <v>Not being used</v>
      </c>
      <c r="Q24" s="275"/>
      <c r="R24" s="276"/>
      <c r="S24" s="276"/>
      <c r="T24" s="276"/>
      <c r="U24" s="461"/>
      <c r="V24" s="462"/>
      <c r="W24" s="462"/>
      <c r="X24" s="462"/>
      <c r="Y24" s="463"/>
      <c r="Z24" s="223"/>
      <c r="AA24" s="224"/>
      <c r="AB24" s="225"/>
      <c r="AC24" s="166"/>
      <c r="AD24" s="167"/>
      <c r="AE24" s="168" t="s">
        <v>89</v>
      </c>
      <c r="AF24" s="167"/>
      <c r="AG24" s="168" t="s">
        <v>90</v>
      </c>
      <c r="AH24" s="168"/>
      <c r="AI24" s="168" t="s">
        <v>91</v>
      </c>
      <c r="AJ24" s="167"/>
      <c r="AK24" s="169" t="s">
        <v>101</v>
      </c>
      <c r="AL24" s="167"/>
      <c r="AM24" s="168"/>
      <c r="AN24" s="167"/>
      <c r="AO24" s="169" t="s">
        <v>98</v>
      </c>
      <c r="AP24" s="167"/>
      <c r="AQ24" s="168"/>
      <c r="AR24" s="167"/>
      <c r="AS24" s="168"/>
      <c r="AT24" s="167"/>
      <c r="AU24" s="167"/>
    </row>
    <row r="25" spans="1:47" s="93" customFormat="1" ht="15.95" customHeight="1" thickTop="1" thickBot="1" x14ac:dyDescent="0.3">
      <c r="A25" s="165"/>
      <c r="B25" s="104" t="s">
        <v>10</v>
      </c>
      <c r="C25" s="105"/>
      <c r="D25" s="106" t="s">
        <v>11</v>
      </c>
      <c r="E25" s="148" t="s">
        <v>75</v>
      </c>
      <c r="F25" s="148" t="s">
        <v>76</v>
      </c>
      <c r="G25" s="141" t="s">
        <v>77</v>
      </c>
      <c r="H25" s="106" t="s">
        <v>75</v>
      </c>
      <c r="I25" s="148" t="s">
        <v>76</v>
      </c>
      <c r="J25" s="141" t="s">
        <v>77</v>
      </c>
      <c r="K25" s="107" t="s">
        <v>12</v>
      </c>
      <c r="L25" s="108" t="s">
        <v>13</v>
      </c>
      <c r="M25" s="108" t="s">
        <v>16</v>
      </c>
      <c r="N25" s="109" t="s">
        <v>14</v>
      </c>
      <c r="O25" s="110" t="s">
        <v>18</v>
      </c>
      <c r="P25" s="201" t="s">
        <v>80</v>
      </c>
      <c r="Q25" s="113" t="s">
        <v>79</v>
      </c>
      <c r="R25" s="114"/>
      <c r="S25" s="115" t="s">
        <v>20</v>
      </c>
      <c r="T25" s="194"/>
      <c r="U25" s="232" t="s">
        <v>109</v>
      </c>
      <c r="V25" s="233"/>
      <c r="W25" s="233"/>
      <c r="X25" s="233"/>
      <c r="Y25" s="234"/>
      <c r="Z25" s="116" t="s">
        <v>67</v>
      </c>
      <c r="AA25" s="117" t="s">
        <v>68</v>
      </c>
      <c r="AB25" s="118" t="s">
        <v>69</v>
      </c>
      <c r="AC25" s="170" t="s">
        <v>66</v>
      </c>
      <c r="AD25" s="173" t="s">
        <v>85</v>
      </c>
      <c r="AE25" s="172">
        <f>E26+F26/60+G26/60/60</f>
        <v>41.666944444444439</v>
      </c>
      <c r="AF25" s="173" t="s">
        <v>86</v>
      </c>
      <c r="AG25" s="172" t="e">
        <f>E29+F29/60+G29/60/60</f>
        <v>#VALUE!</v>
      </c>
      <c r="AH25" s="179" t="s">
        <v>92</v>
      </c>
      <c r="AI25" s="172" t="e">
        <f>AG25-AE25</f>
        <v>#VALUE!</v>
      </c>
      <c r="AJ25" s="173" t="s">
        <v>94</v>
      </c>
      <c r="AK25" s="172" t="e">
        <f>AI26*60*COS((AE25+AG25)/2*PI()/180)</f>
        <v>#VALUE!</v>
      </c>
      <c r="AL25" s="173" t="s">
        <v>96</v>
      </c>
      <c r="AM25" s="172" t="e">
        <f>AK25*6076.12</f>
        <v>#VALUE!</v>
      </c>
      <c r="AN25" s="173" t="s">
        <v>99</v>
      </c>
      <c r="AO25" s="172">
        <f>AE25*PI()/180</f>
        <v>0.72722536980111496</v>
      </c>
      <c r="AP25" s="173" t="s">
        <v>102</v>
      </c>
      <c r="AQ25" s="172" t="e">
        <f>AG25 *PI()/180</f>
        <v>#VALUE!</v>
      </c>
      <c r="AR25" s="173" t="s">
        <v>104</v>
      </c>
      <c r="AS25" s="172" t="e">
        <f>1*ATAN2(COS(AO25)*SIN(AQ25)-SIN(AO25)*COS(AQ25)*COS(AQ26-AO26),SIN(AQ26-AO26)*COS(AQ25))</f>
        <v>#VALUE!</v>
      </c>
      <c r="AT25" s="174" t="s">
        <v>107</v>
      </c>
      <c r="AU25" s="180" t="e">
        <f>SQRT(AK26*AK26+AK25*AK25)</f>
        <v>#VALUE!</v>
      </c>
    </row>
    <row r="26" spans="1:47" s="93" customFormat="1" ht="15.95" customHeight="1" thickBot="1" x14ac:dyDescent="0.3">
      <c r="A26" s="96">
        <v>0</v>
      </c>
      <c r="B26" s="235" t="s">
        <v>121</v>
      </c>
      <c r="C26" s="238" t="s">
        <v>0</v>
      </c>
      <c r="D26" s="138" t="s">
        <v>66</v>
      </c>
      <c r="E26" s="149">
        <v>41</v>
      </c>
      <c r="F26" s="153">
        <v>40</v>
      </c>
      <c r="G26" s="97">
        <v>1</v>
      </c>
      <c r="H26" s="129">
        <v>69</v>
      </c>
      <c r="I26" s="153">
        <v>59</v>
      </c>
      <c r="J26" s="97">
        <v>59</v>
      </c>
      <c r="K26" s="241" t="s">
        <v>0</v>
      </c>
      <c r="L26" s="243" t="s">
        <v>0</v>
      </c>
      <c r="M26" s="245">
        <v>10.6</v>
      </c>
      <c r="N26" s="246">
        <f>IF(M26=" "," ",(M26+$B$8-M29))</f>
        <v>7</v>
      </c>
      <c r="O26" s="248">
        <v>500</v>
      </c>
      <c r="P26" s="250">
        <v>38221</v>
      </c>
      <c r="Q26" s="111">
        <v>43221</v>
      </c>
      <c r="R26" s="112">
        <v>43405</v>
      </c>
      <c r="S26" s="252" t="s">
        <v>116</v>
      </c>
      <c r="T26" s="253"/>
      <c r="U26" s="195">
        <v>1</v>
      </c>
      <c r="V26" s="119" t="s">
        <v>0</v>
      </c>
      <c r="W26" s="120" t="s">
        <v>0</v>
      </c>
      <c r="X26" s="121">
        <v>1</v>
      </c>
      <c r="Y26" s="122" t="s">
        <v>0</v>
      </c>
      <c r="Z26" s="123" t="s">
        <v>0</v>
      </c>
      <c r="AA26" s="119" t="s">
        <v>0</v>
      </c>
      <c r="AB26" s="124" t="s">
        <v>0</v>
      </c>
      <c r="AC26" s="170" t="s">
        <v>21</v>
      </c>
      <c r="AD26" s="173" t="s">
        <v>87</v>
      </c>
      <c r="AE26" s="172">
        <f>H26+I26/60+J26/60/60</f>
        <v>69.999722222222218</v>
      </c>
      <c r="AF26" s="173" t="s">
        <v>88</v>
      </c>
      <c r="AG26" s="172" t="e">
        <f>H29+I29/60+J29/60/60</f>
        <v>#VALUE!</v>
      </c>
      <c r="AH26" s="179" t="s">
        <v>93</v>
      </c>
      <c r="AI26" s="172" t="e">
        <f>AE26-AG26</f>
        <v>#VALUE!</v>
      </c>
      <c r="AJ26" s="173" t="s">
        <v>95</v>
      </c>
      <c r="AK26" s="172" t="e">
        <f>AI25*60</f>
        <v>#VALUE!</v>
      </c>
      <c r="AL26" s="173" t="s">
        <v>97</v>
      </c>
      <c r="AM26" s="172" t="e">
        <f>AK26*6076.12</f>
        <v>#VALUE!</v>
      </c>
      <c r="AN26" s="173" t="s">
        <v>100</v>
      </c>
      <c r="AO26" s="172">
        <f>AE26*PI()/180</f>
        <v>1.2217256282592195</v>
      </c>
      <c r="AP26" s="173" t="s">
        <v>103</v>
      </c>
      <c r="AQ26" s="172" t="e">
        <f>AG26*PI()/180</f>
        <v>#VALUE!</v>
      </c>
      <c r="AR26" s="173" t="s">
        <v>105</v>
      </c>
      <c r="AS26" s="171" t="e">
        <f>IF(360+AS25/(2*PI())*360&gt;360,AS25/(PI())*360,360+AS25/(2*PI())*360)</f>
        <v>#VALUE!</v>
      </c>
      <c r="AT26" s="175"/>
      <c r="AU26" s="175"/>
    </row>
    <row r="27" spans="1:47" s="93" customFormat="1" ht="15.95" customHeight="1" thickTop="1" thickBot="1" x14ac:dyDescent="0.3">
      <c r="A27" s="140">
        <v>100116976548</v>
      </c>
      <c r="B27" s="236"/>
      <c r="C27" s="239"/>
      <c r="D27" s="138" t="s">
        <v>71</v>
      </c>
      <c r="E27" s="483" t="s">
        <v>84</v>
      </c>
      <c r="F27" s="484"/>
      <c r="G27" s="484"/>
      <c r="H27" s="484"/>
      <c r="I27" s="484"/>
      <c r="J27" s="485"/>
      <c r="K27" s="242"/>
      <c r="L27" s="244"/>
      <c r="M27" s="245"/>
      <c r="N27" s="247"/>
      <c r="O27" s="249"/>
      <c r="P27" s="251"/>
      <c r="Q27" s="464" t="s">
        <v>203</v>
      </c>
      <c r="R27" s="465"/>
      <c r="S27" s="465"/>
      <c r="T27" s="465"/>
      <c r="U27" s="455" t="s">
        <v>170</v>
      </c>
      <c r="V27" s="456"/>
      <c r="W27" s="456"/>
      <c r="X27" s="456"/>
      <c r="Y27" s="457"/>
      <c r="Z27" s="217" t="s">
        <v>117</v>
      </c>
      <c r="AA27" s="218"/>
      <c r="AB27" s="219"/>
      <c r="AC27" s="176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3" t="s">
        <v>106</v>
      </c>
      <c r="AS27" s="171" t="e">
        <f>61.582*ACOS(SIN(AE25)*SIN(AG25)+COS(AE25)*COS(AG25)*(AE26-AG26))*6076.12</f>
        <v>#VALUE!</v>
      </c>
      <c r="AT27" s="175"/>
      <c r="AU27" s="175"/>
    </row>
    <row r="28" spans="1:47" s="92" customFormat="1" ht="15.95" customHeight="1" thickBot="1" x14ac:dyDescent="0.3">
      <c r="A28" s="521">
        <v>4</v>
      </c>
      <c r="B28" s="236"/>
      <c r="C28" s="239"/>
      <c r="D28" s="138" t="s">
        <v>72</v>
      </c>
      <c r="E28" s="486" t="s">
        <v>83</v>
      </c>
      <c r="F28" s="487"/>
      <c r="G28" s="487"/>
      <c r="H28" s="487"/>
      <c r="I28" s="487"/>
      <c r="J28" s="488"/>
      <c r="K28" s="98" t="s">
        <v>15</v>
      </c>
      <c r="L28" s="188" t="s">
        <v>108</v>
      </c>
      <c r="M28" s="99" t="s">
        <v>78</v>
      </c>
      <c r="N28" s="100" t="s">
        <v>4</v>
      </c>
      <c r="O28" s="101" t="s">
        <v>17</v>
      </c>
      <c r="P28" s="202" t="s">
        <v>19</v>
      </c>
      <c r="Q28" s="466"/>
      <c r="R28" s="465"/>
      <c r="S28" s="465"/>
      <c r="T28" s="465"/>
      <c r="U28" s="458"/>
      <c r="V28" s="459"/>
      <c r="W28" s="459"/>
      <c r="X28" s="459"/>
      <c r="Y28" s="460"/>
      <c r="Z28" s="220"/>
      <c r="AA28" s="221"/>
      <c r="AB28" s="222"/>
      <c r="AC28" s="91"/>
    </row>
    <row r="29" spans="1:47" s="90" customFormat="1" ht="35.1" customHeight="1" thickTop="1" thickBot="1" x14ac:dyDescent="0.3">
      <c r="A29" s="469" t="str">
        <f>IF(Z26=1,"VERIFIED",IF(AA26=1,"RECHECKED",IF(V26=1,"RECHECK",IF(X26=1,"VERIFY",IF(Y26=1,"NEED PMT APP","SANITY CHECK ONLY")))))</f>
        <v>VERIFY</v>
      </c>
      <c r="B29" s="237"/>
      <c r="C29" s="240"/>
      <c r="D29" s="139" t="s">
        <v>21</v>
      </c>
      <c r="E29" s="151" t="s">
        <v>0</v>
      </c>
      <c r="F29" s="155" t="s">
        <v>0</v>
      </c>
      <c r="G29" s="147" t="s">
        <v>0</v>
      </c>
      <c r="H29" s="146" t="s">
        <v>0</v>
      </c>
      <c r="I29" s="155" t="s">
        <v>0</v>
      </c>
      <c r="J29" s="147" t="s">
        <v>0</v>
      </c>
      <c r="K29" s="102" t="s">
        <v>0</v>
      </c>
      <c r="L29" s="182" t="str">
        <f>IF(E29=" ","Not being used ",AU25*6076.12)</f>
        <v xml:space="preserve">Not being used </v>
      </c>
      <c r="M29" s="181">
        <v>3.6</v>
      </c>
      <c r="N29" s="208" t="str">
        <f>IF(W26=1,"Need Photo","Has Photo")</f>
        <v>Has Photo</v>
      </c>
      <c r="O29" s="209" t="s">
        <v>82</v>
      </c>
      <c r="P29" s="204" t="str">
        <f>IF(E29=" ","Not being used",(IF(L29&gt;O26,"OFF STA","ON STA")))</f>
        <v>Not being used</v>
      </c>
      <c r="Q29" s="467"/>
      <c r="R29" s="468"/>
      <c r="S29" s="468"/>
      <c r="T29" s="468"/>
      <c r="U29" s="461"/>
      <c r="V29" s="462"/>
      <c r="W29" s="462"/>
      <c r="X29" s="462"/>
      <c r="Y29" s="463"/>
      <c r="Z29" s="223"/>
      <c r="AA29" s="224"/>
      <c r="AB29" s="225"/>
      <c r="AC29" s="166"/>
      <c r="AD29" s="167"/>
      <c r="AE29" s="168" t="s">
        <v>89</v>
      </c>
      <c r="AF29" s="167"/>
      <c r="AG29" s="168" t="s">
        <v>90</v>
      </c>
      <c r="AH29" s="168"/>
      <c r="AI29" s="168" t="s">
        <v>91</v>
      </c>
      <c r="AJ29" s="167"/>
      <c r="AK29" s="169" t="s">
        <v>101</v>
      </c>
      <c r="AL29" s="167"/>
      <c r="AM29" s="168"/>
      <c r="AN29" s="167"/>
      <c r="AO29" s="169" t="s">
        <v>98</v>
      </c>
      <c r="AP29" s="167"/>
      <c r="AQ29" s="168"/>
      <c r="AR29" s="167"/>
      <c r="AS29" s="168"/>
      <c r="AT29" s="167"/>
      <c r="AU29" s="167"/>
    </row>
    <row r="30" spans="1:47" s="93" customFormat="1" ht="15.95" customHeight="1" thickTop="1" thickBot="1" x14ac:dyDescent="0.3">
      <c r="A30" s="165"/>
      <c r="B30" s="104" t="s">
        <v>10</v>
      </c>
      <c r="C30" s="105"/>
      <c r="D30" s="106" t="s">
        <v>11</v>
      </c>
      <c r="E30" s="148" t="s">
        <v>75</v>
      </c>
      <c r="F30" s="148" t="s">
        <v>76</v>
      </c>
      <c r="G30" s="141" t="s">
        <v>77</v>
      </c>
      <c r="H30" s="106" t="s">
        <v>75</v>
      </c>
      <c r="I30" s="148" t="s">
        <v>76</v>
      </c>
      <c r="J30" s="141" t="s">
        <v>77</v>
      </c>
      <c r="K30" s="107" t="s">
        <v>12</v>
      </c>
      <c r="L30" s="108" t="s">
        <v>13</v>
      </c>
      <c r="M30" s="108" t="s">
        <v>114</v>
      </c>
      <c r="N30" s="109" t="s">
        <v>14</v>
      </c>
      <c r="O30" s="110" t="s">
        <v>18</v>
      </c>
      <c r="P30" s="201" t="s">
        <v>80</v>
      </c>
      <c r="Q30" s="113" t="s">
        <v>79</v>
      </c>
      <c r="R30" s="114"/>
      <c r="S30" s="115" t="s">
        <v>81</v>
      </c>
      <c r="T30" s="194"/>
      <c r="U30" s="232" t="s">
        <v>109</v>
      </c>
      <c r="V30" s="233"/>
      <c r="W30" s="233"/>
      <c r="X30" s="233"/>
      <c r="Y30" s="234"/>
      <c r="Z30" s="116" t="s">
        <v>67</v>
      </c>
      <c r="AA30" s="117" t="s">
        <v>68</v>
      </c>
      <c r="AB30" s="118" t="s">
        <v>69</v>
      </c>
      <c r="AC30" s="170" t="s">
        <v>66</v>
      </c>
      <c r="AD30" s="173" t="s">
        <v>85</v>
      </c>
      <c r="AE30" s="172">
        <f>E31+F31/60+G31/60/60</f>
        <v>41.655861111111108</v>
      </c>
      <c r="AF30" s="173" t="s">
        <v>86</v>
      </c>
      <c r="AG30" s="172" t="e">
        <f>E34+F34/60+G34/60/60</f>
        <v>#VALUE!</v>
      </c>
      <c r="AH30" s="179" t="s">
        <v>92</v>
      </c>
      <c r="AI30" s="172" t="e">
        <f>AG30-AE30</f>
        <v>#VALUE!</v>
      </c>
      <c r="AJ30" s="173" t="s">
        <v>94</v>
      </c>
      <c r="AK30" s="172" t="e">
        <f>AI31*60*COS((AE30+AG30)/2*PI()/180)</f>
        <v>#VALUE!</v>
      </c>
      <c r="AL30" s="173" t="s">
        <v>96</v>
      </c>
      <c r="AM30" s="172" t="e">
        <f>AK30*6076.12</f>
        <v>#VALUE!</v>
      </c>
      <c r="AN30" s="173" t="s">
        <v>99</v>
      </c>
      <c r="AO30" s="172">
        <f>AE30*PI()/180</f>
        <v>0.72703192914235237</v>
      </c>
      <c r="AP30" s="173" t="s">
        <v>102</v>
      </c>
      <c r="AQ30" s="172" t="e">
        <f>AG30 *PI()/180</f>
        <v>#VALUE!</v>
      </c>
      <c r="AR30" s="173" t="s">
        <v>104</v>
      </c>
      <c r="AS30" s="172" t="e">
        <f>1*ATAN2(COS(AO30)*SIN(AQ30)-SIN(AO30)*COS(AQ30)*COS(AQ31-AO31),SIN(AQ31-AO31)*COS(AQ30))</f>
        <v>#VALUE!</v>
      </c>
      <c r="AT30" s="174" t="s">
        <v>107</v>
      </c>
      <c r="AU30" s="180" t="e">
        <f>SQRT(AK31*AK31+AK30*AK30)</f>
        <v>#VALUE!</v>
      </c>
    </row>
    <row r="31" spans="1:47" s="93" customFormat="1" ht="15.95" customHeight="1" thickBot="1" x14ac:dyDescent="0.3">
      <c r="A31" s="96">
        <v>0</v>
      </c>
      <c r="B31" s="235" t="s">
        <v>122</v>
      </c>
      <c r="C31" s="238" t="s">
        <v>0</v>
      </c>
      <c r="D31" s="138" t="s">
        <v>66</v>
      </c>
      <c r="E31" s="149">
        <v>41</v>
      </c>
      <c r="F31" s="153">
        <v>39</v>
      </c>
      <c r="G31" s="97">
        <v>21.1</v>
      </c>
      <c r="H31" s="129">
        <v>69</v>
      </c>
      <c r="I31" s="153">
        <v>58</v>
      </c>
      <c r="J31" s="97">
        <v>56.6</v>
      </c>
      <c r="K31" s="241" t="s">
        <v>0</v>
      </c>
      <c r="L31" s="243" t="s">
        <v>0</v>
      </c>
      <c r="M31" s="245">
        <v>10.96</v>
      </c>
      <c r="N31" s="246">
        <f>IF(M31=" "," ",(M31+$B$8-M34))</f>
        <v>10.700000000000001</v>
      </c>
      <c r="O31" s="248">
        <v>500</v>
      </c>
      <c r="P31" s="250">
        <v>42590</v>
      </c>
      <c r="Q31" s="111">
        <v>43221</v>
      </c>
      <c r="R31" s="112">
        <v>43405</v>
      </c>
      <c r="S31" s="252" t="s">
        <v>116</v>
      </c>
      <c r="T31" s="253"/>
      <c r="U31" s="195">
        <v>1</v>
      </c>
      <c r="V31" s="119" t="s">
        <v>0</v>
      </c>
      <c r="W31" s="120" t="s">
        <v>0</v>
      </c>
      <c r="X31" s="121" t="s">
        <v>0</v>
      </c>
      <c r="Y31" s="122" t="s">
        <v>0</v>
      </c>
      <c r="Z31" s="123" t="s">
        <v>0</v>
      </c>
      <c r="AA31" s="119" t="s">
        <v>0</v>
      </c>
      <c r="AB31" s="124" t="s">
        <v>0</v>
      </c>
      <c r="AC31" s="170" t="s">
        <v>21</v>
      </c>
      <c r="AD31" s="173" t="s">
        <v>87</v>
      </c>
      <c r="AE31" s="172">
        <f>H31+I31/60+J31/60/60</f>
        <v>69.982388888888892</v>
      </c>
      <c r="AF31" s="173" t="s">
        <v>88</v>
      </c>
      <c r="AG31" s="172" t="e">
        <f>H34+I34/60+J34/60/60</f>
        <v>#VALUE!</v>
      </c>
      <c r="AH31" s="179" t="s">
        <v>93</v>
      </c>
      <c r="AI31" s="172" t="e">
        <f>AE31-AG31</f>
        <v>#VALUE!</v>
      </c>
      <c r="AJ31" s="173" t="s">
        <v>95</v>
      </c>
      <c r="AK31" s="172" t="e">
        <f>AI30*60</f>
        <v>#VALUE!</v>
      </c>
      <c r="AL31" s="173" t="s">
        <v>97</v>
      </c>
      <c r="AM31" s="172" t="e">
        <f>AK31*6076.12</f>
        <v>#VALUE!</v>
      </c>
      <c r="AN31" s="173" t="s">
        <v>100</v>
      </c>
      <c r="AO31" s="172">
        <f>AE31*PI()/180</f>
        <v>1.2214231045222073</v>
      </c>
      <c r="AP31" s="173" t="s">
        <v>103</v>
      </c>
      <c r="AQ31" s="172" t="e">
        <f>AG31*PI()/180</f>
        <v>#VALUE!</v>
      </c>
      <c r="AR31" s="173" t="s">
        <v>105</v>
      </c>
      <c r="AS31" s="171" t="e">
        <f>IF(360+AS30/(2*PI())*360&gt;360,AS30/(PI())*360,360+AS30/(2*PI())*360)</f>
        <v>#VALUE!</v>
      </c>
      <c r="AT31" s="175"/>
      <c r="AU31" s="175"/>
    </row>
    <row r="32" spans="1:47" s="93" customFormat="1" ht="15.95" customHeight="1" thickTop="1" thickBot="1" x14ac:dyDescent="0.3">
      <c r="A32" s="140">
        <v>100116983825</v>
      </c>
      <c r="B32" s="236"/>
      <c r="C32" s="239"/>
      <c r="D32" s="138" t="s">
        <v>71</v>
      </c>
      <c r="E32" s="483" t="s">
        <v>84</v>
      </c>
      <c r="F32" s="484"/>
      <c r="G32" s="484"/>
      <c r="H32" s="484"/>
      <c r="I32" s="484"/>
      <c r="J32" s="485"/>
      <c r="K32" s="242"/>
      <c r="L32" s="244"/>
      <c r="M32" s="245"/>
      <c r="N32" s="247"/>
      <c r="O32" s="249"/>
      <c r="P32" s="251"/>
      <c r="Q32" s="268" t="s">
        <v>202</v>
      </c>
      <c r="R32" s="269"/>
      <c r="S32" s="269"/>
      <c r="T32" s="269"/>
      <c r="U32" s="259" t="s">
        <v>171</v>
      </c>
      <c r="V32" s="260"/>
      <c r="W32" s="260"/>
      <c r="X32" s="260"/>
      <c r="Y32" s="261"/>
      <c r="Z32" s="217" t="s">
        <v>117</v>
      </c>
      <c r="AA32" s="218"/>
      <c r="AB32" s="219"/>
      <c r="AC32" s="176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3" t="s">
        <v>106</v>
      </c>
      <c r="AS32" s="171" t="e">
        <f>61.582*ACOS(SIN(AE30)*SIN(AG30)+COS(AE30)*COS(AG30)*(AE31-AG31))*6076.12</f>
        <v>#VALUE!</v>
      </c>
      <c r="AT32" s="175"/>
      <c r="AU32" s="175"/>
    </row>
    <row r="33" spans="1:47" s="92" customFormat="1" ht="15.95" customHeight="1" thickBot="1" x14ac:dyDescent="0.3">
      <c r="A33" s="521">
        <v>5</v>
      </c>
      <c r="B33" s="236"/>
      <c r="C33" s="239"/>
      <c r="D33" s="138" t="s">
        <v>72</v>
      </c>
      <c r="E33" s="486" t="s">
        <v>83</v>
      </c>
      <c r="F33" s="487"/>
      <c r="G33" s="487"/>
      <c r="H33" s="487"/>
      <c r="I33" s="487"/>
      <c r="J33" s="488"/>
      <c r="K33" s="98" t="s">
        <v>15</v>
      </c>
      <c r="L33" s="188" t="s">
        <v>108</v>
      </c>
      <c r="M33" s="99" t="s">
        <v>78</v>
      </c>
      <c r="N33" s="100" t="s">
        <v>4</v>
      </c>
      <c r="O33" s="101" t="s">
        <v>17</v>
      </c>
      <c r="P33" s="202" t="s">
        <v>19</v>
      </c>
      <c r="Q33" s="270"/>
      <c r="R33" s="269"/>
      <c r="S33" s="269"/>
      <c r="T33" s="269"/>
      <c r="U33" s="262"/>
      <c r="V33" s="263"/>
      <c r="W33" s="263"/>
      <c r="X33" s="263"/>
      <c r="Y33" s="264"/>
      <c r="Z33" s="220"/>
      <c r="AA33" s="221"/>
      <c r="AB33" s="222"/>
      <c r="AC33" s="91"/>
    </row>
    <row r="34" spans="1:47" s="90" customFormat="1" ht="35.1" customHeight="1" thickTop="1" thickBot="1" x14ac:dyDescent="0.3">
      <c r="A34" s="215" t="str">
        <f>IF(Z31=1,"VERIFIED",IF(AA31=1,"RECHECKED",IF(V31=1,"RECHECK",IF(X31=1,"VERIFY",IF(Y31=1,"NEED PMT APP","SANITY CHECK ONLY")))))</f>
        <v>SANITY CHECK ONLY</v>
      </c>
      <c r="B34" s="237"/>
      <c r="C34" s="240"/>
      <c r="D34" s="139" t="s">
        <v>21</v>
      </c>
      <c r="E34" s="151" t="s">
        <v>0</v>
      </c>
      <c r="F34" s="155" t="s">
        <v>0</v>
      </c>
      <c r="G34" s="147" t="s">
        <v>0</v>
      </c>
      <c r="H34" s="146" t="s">
        <v>0</v>
      </c>
      <c r="I34" s="155" t="s">
        <v>0</v>
      </c>
      <c r="J34" s="147" t="s">
        <v>0</v>
      </c>
      <c r="K34" s="102" t="s">
        <v>0</v>
      </c>
      <c r="L34" s="182" t="str">
        <f>IF(E34=" ","Not being used ",AU30*6076.12)</f>
        <v xml:space="preserve">Not being used </v>
      </c>
      <c r="M34" s="181">
        <v>0.26</v>
      </c>
      <c r="N34" s="125" t="str">
        <f>IF(W31=1,"Need Photo","Has Photo")</f>
        <v>Has Photo</v>
      </c>
      <c r="O34" s="137" t="s">
        <v>82</v>
      </c>
      <c r="P34" s="204" t="str">
        <f>IF(E34=" ","Not being used",(IF(L34&gt;O31,"OFF STA","ON STA")))</f>
        <v>Not being used</v>
      </c>
      <c r="Q34" s="271"/>
      <c r="R34" s="272"/>
      <c r="S34" s="272"/>
      <c r="T34" s="272"/>
      <c r="U34" s="265"/>
      <c r="V34" s="266"/>
      <c r="W34" s="266"/>
      <c r="X34" s="266"/>
      <c r="Y34" s="267"/>
      <c r="Z34" s="223"/>
      <c r="AA34" s="224"/>
      <c r="AB34" s="225"/>
      <c r="AC34" s="166"/>
      <c r="AD34" s="167"/>
      <c r="AE34" s="168" t="s">
        <v>89</v>
      </c>
      <c r="AF34" s="167"/>
      <c r="AG34" s="168" t="s">
        <v>90</v>
      </c>
      <c r="AH34" s="168"/>
      <c r="AI34" s="168" t="s">
        <v>91</v>
      </c>
      <c r="AJ34" s="167"/>
      <c r="AK34" s="169" t="s">
        <v>101</v>
      </c>
      <c r="AL34" s="167"/>
      <c r="AM34" s="168"/>
      <c r="AN34" s="167"/>
      <c r="AO34" s="169" t="s">
        <v>98</v>
      </c>
      <c r="AP34" s="167"/>
      <c r="AQ34" s="168"/>
      <c r="AR34" s="167"/>
      <c r="AS34" s="168"/>
      <c r="AT34" s="167"/>
      <c r="AU34" s="167"/>
    </row>
    <row r="35" spans="1:47" s="93" customFormat="1" ht="15.95" customHeight="1" thickTop="1" thickBot="1" x14ac:dyDescent="0.3">
      <c r="A35" s="165"/>
      <c r="B35" s="104" t="s">
        <v>10</v>
      </c>
      <c r="C35" s="105"/>
      <c r="D35" s="106" t="s">
        <v>11</v>
      </c>
      <c r="E35" s="148" t="s">
        <v>75</v>
      </c>
      <c r="F35" s="148" t="s">
        <v>76</v>
      </c>
      <c r="G35" s="141" t="s">
        <v>77</v>
      </c>
      <c r="H35" s="106" t="s">
        <v>75</v>
      </c>
      <c r="I35" s="148" t="s">
        <v>76</v>
      </c>
      <c r="J35" s="141" t="s">
        <v>77</v>
      </c>
      <c r="K35" s="107" t="s">
        <v>12</v>
      </c>
      <c r="L35" s="108" t="s">
        <v>13</v>
      </c>
      <c r="M35" s="108" t="s">
        <v>16</v>
      </c>
      <c r="N35" s="109" t="s">
        <v>14</v>
      </c>
      <c r="O35" s="110" t="s">
        <v>18</v>
      </c>
      <c r="P35" s="201" t="s">
        <v>80</v>
      </c>
      <c r="Q35" s="113" t="s">
        <v>79</v>
      </c>
      <c r="R35" s="114"/>
      <c r="S35" s="115" t="s">
        <v>20</v>
      </c>
      <c r="T35" s="194"/>
      <c r="U35" s="232" t="s">
        <v>109</v>
      </c>
      <c r="V35" s="233"/>
      <c r="W35" s="233"/>
      <c r="X35" s="233"/>
      <c r="Y35" s="234"/>
      <c r="Z35" s="133" t="s">
        <v>67</v>
      </c>
      <c r="AA35" s="134" t="s">
        <v>68</v>
      </c>
      <c r="AB35" s="135" t="s">
        <v>69</v>
      </c>
      <c r="AC35" s="170" t="s">
        <v>66</v>
      </c>
      <c r="AD35" s="173" t="s">
        <v>85</v>
      </c>
      <c r="AE35" s="172">
        <f>E36+F36/60+G36/60/60</f>
        <v>41.661512777777773</v>
      </c>
      <c r="AF35" s="173" t="s">
        <v>86</v>
      </c>
      <c r="AG35" s="172" t="e">
        <f>E39+F39/60+G39/60/60</f>
        <v>#VALUE!</v>
      </c>
      <c r="AH35" s="179" t="s">
        <v>92</v>
      </c>
      <c r="AI35" s="172" t="e">
        <f>AG35-AE35</f>
        <v>#VALUE!</v>
      </c>
      <c r="AJ35" s="173" t="s">
        <v>94</v>
      </c>
      <c r="AK35" s="172" t="e">
        <f>AI36*60*COS((AE35+AG35)/2*PI()/180)</f>
        <v>#VALUE!</v>
      </c>
      <c r="AL35" s="173" t="s">
        <v>96</v>
      </c>
      <c r="AM35" s="172" t="e">
        <f>AK35*6076.12</f>
        <v>#VALUE!</v>
      </c>
      <c r="AN35" s="173" t="s">
        <v>99</v>
      </c>
      <c r="AO35" s="172">
        <f>AE35*PI()/180</f>
        <v>0.72713056933391074</v>
      </c>
      <c r="AP35" s="173" t="s">
        <v>102</v>
      </c>
      <c r="AQ35" s="172" t="e">
        <f>AG35 *PI()/180</f>
        <v>#VALUE!</v>
      </c>
      <c r="AR35" s="173" t="s">
        <v>104</v>
      </c>
      <c r="AS35" s="172" t="e">
        <f>1*ATAN2(COS(AO35)*SIN(AQ35)-SIN(AO35)*COS(AQ35)*COS(AQ36-AO36),SIN(AQ36-AO36)*COS(AQ35))</f>
        <v>#VALUE!</v>
      </c>
      <c r="AT35" s="174" t="s">
        <v>107</v>
      </c>
      <c r="AU35" s="180" t="e">
        <f>SQRT(AK36*AK36+AK35*AK35)</f>
        <v>#VALUE!</v>
      </c>
    </row>
    <row r="36" spans="1:47" s="93" customFormat="1" ht="15.95" customHeight="1" thickBot="1" x14ac:dyDescent="0.3">
      <c r="A36" s="96">
        <v>13931</v>
      </c>
      <c r="B36" s="372" t="s">
        <v>123</v>
      </c>
      <c r="C36" s="238" t="s">
        <v>0</v>
      </c>
      <c r="D36" s="138" t="s">
        <v>66</v>
      </c>
      <c r="E36" s="149">
        <v>41</v>
      </c>
      <c r="F36" s="153">
        <v>39</v>
      </c>
      <c r="G36" s="97">
        <v>41.445999999999998</v>
      </c>
      <c r="H36" s="129">
        <v>69</v>
      </c>
      <c r="I36" s="153">
        <v>58</v>
      </c>
      <c r="J36" s="97">
        <v>38.725999999999999</v>
      </c>
      <c r="K36" s="241" t="s">
        <v>0</v>
      </c>
      <c r="L36" s="243" t="s">
        <v>0</v>
      </c>
      <c r="M36" s="245">
        <v>7.3</v>
      </c>
      <c r="N36" s="246">
        <f>IF(M36=" "," ",(M36+$B$8-M39))</f>
        <v>7.3</v>
      </c>
      <c r="O36" s="248">
        <v>50</v>
      </c>
      <c r="P36" s="250">
        <v>42975</v>
      </c>
      <c r="Q36" s="111">
        <v>43205</v>
      </c>
      <c r="R36" s="112">
        <v>43388</v>
      </c>
      <c r="S36" s="252" t="s">
        <v>124</v>
      </c>
      <c r="T36" s="253"/>
      <c r="U36" s="195">
        <v>1</v>
      </c>
      <c r="V36" s="119" t="s">
        <v>0</v>
      </c>
      <c r="W36" s="120" t="s">
        <v>0</v>
      </c>
      <c r="X36" s="121" t="s">
        <v>0</v>
      </c>
      <c r="Y36" s="122" t="s">
        <v>0</v>
      </c>
      <c r="Z36" s="123" t="s">
        <v>0</v>
      </c>
      <c r="AA36" s="119" t="s">
        <v>0</v>
      </c>
      <c r="AB36" s="124" t="s">
        <v>0</v>
      </c>
      <c r="AC36" s="170" t="s">
        <v>21</v>
      </c>
      <c r="AD36" s="173" t="s">
        <v>87</v>
      </c>
      <c r="AE36" s="172">
        <f>H36+I36/60+J36/60/60</f>
        <v>69.977423888888893</v>
      </c>
      <c r="AF36" s="173" t="s">
        <v>88</v>
      </c>
      <c r="AG36" s="172" t="e">
        <f>H39+I39/60+J39/60/60</f>
        <v>#VALUE!</v>
      </c>
      <c r="AH36" s="179" t="s">
        <v>93</v>
      </c>
      <c r="AI36" s="172" t="e">
        <f>AE36-AG36</f>
        <v>#VALUE!</v>
      </c>
      <c r="AJ36" s="173" t="s">
        <v>95</v>
      </c>
      <c r="AK36" s="172" t="e">
        <f>AI35*60</f>
        <v>#VALUE!</v>
      </c>
      <c r="AL36" s="173" t="s">
        <v>97</v>
      </c>
      <c r="AM36" s="172" t="e">
        <f>AK36*6076.12</f>
        <v>#VALUE!</v>
      </c>
      <c r="AN36" s="173" t="s">
        <v>100</v>
      </c>
      <c r="AO36" s="172">
        <f>AE36*PI()/180</f>
        <v>1.2213364489248457</v>
      </c>
      <c r="AP36" s="173" t="s">
        <v>103</v>
      </c>
      <c r="AQ36" s="172" t="e">
        <f>AG36*PI()/180</f>
        <v>#VALUE!</v>
      </c>
      <c r="AR36" s="173" t="s">
        <v>105</v>
      </c>
      <c r="AS36" s="171" t="e">
        <f>IF(360+AS35/(2*PI())*360&gt;360,AS35/(PI())*360,360+AS35/(2*PI())*360)</f>
        <v>#VALUE!</v>
      </c>
      <c r="AT36" s="175"/>
      <c r="AU36" s="175"/>
    </row>
    <row r="37" spans="1:47" s="93" customFormat="1" ht="15.95" customHeight="1" thickTop="1" thickBot="1" x14ac:dyDescent="0.3">
      <c r="A37" s="140">
        <v>200100218056</v>
      </c>
      <c r="B37" s="373"/>
      <c r="C37" s="239"/>
      <c r="D37" s="138" t="s">
        <v>71</v>
      </c>
      <c r="E37" s="150">
        <f t="shared" ref="E37:J37" si="0">E36</f>
        <v>41</v>
      </c>
      <c r="F37" s="154">
        <f t="shared" si="0"/>
        <v>39</v>
      </c>
      <c r="G37" s="144">
        <f t="shared" si="0"/>
        <v>41.445999999999998</v>
      </c>
      <c r="H37" s="126">
        <f t="shared" si="0"/>
        <v>69</v>
      </c>
      <c r="I37" s="154">
        <f t="shared" si="0"/>
        <v>58</v>
      </c>
      <c r="J37" s="145">
        <f t="shared" si="0"/>
        <v>38.725999999999999</v>
      </c>
      <c r="K37" s="242"/>
      <c r="L37" s="244"/>
      <c r="M37" s="245"/>
      <c r="N37" s="247"/>
      <c r="O37" s="249"/>
      <c r="P37" s="251"/>
      <c r="Q37" s="268" t="s">
        <v>199</v>
      </c>
      <c r="R37" s="269"/>
      <c r="S37" s="269"/>
      <c r="T37" s="269"/>
      <c r="U37" s="259" t="s">
        <v>171</v>
      </c>
      <c r="V37" s="260"/>
      <c r="W37" s="260"/>
      <c r="X37" s="260"/>
      <c r="Y37" s="261"/>
      <c r="Z37" s="217" t="s">
        <v>117</v>
      </c>
      <c r="AA37" s="218"/>
      <c r="AB37" s="219"/>
      <c r="AC37" s="176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3" t="s">
        <v>106</v>
      </c>
      <c r="AS37" s="171" t="e">
        <f>61.582*ACOS(SIN(AE35)*SIN(AG35)+COS(AE35)*COS(AG35)*(AE36-AG36))*6076.12</f>
        <v>#VALUE!</v>
      </c>
      <c r="AT37" s="175"/>
      <c r="AU37" s="175"/>
    </row>
    <row r="38" spans="1:47" s="92" customFormat="1" ht="15.95" customHeight="1" thickBot="1" x14ac:dyDescent="0.3">
      <c r="A38" s="521">
        <v>6</v>
      </c>
      <c r="B38" s="373"/>
      <c r="C38" s="239"/>
      <c r="D38" s="138" t="s">
        <v>72</v>
      </c>
      <c r="E38" s="150">
        <f t="shared" ref="E38:J38" si="1">E37</f>
        <v>41</v>
      </c>
      <c r="F38" s="154">
        <f t="shared" si="1"/>
        <v>39</v>
      </c>
      <c r="G38" s="144">
        <f t="shared" si="1"/>
        <v>41.445999999999998</v>
      </c>
      <c r="H38" s="126">
        <f t="shared" si="1"/>
        <v>69</v>
      </c>
      <c r="I38" s="154">
        <f t="shared" si="1"/>
        <v>58</v>
      </c>
      <c r="J38" s="145">
        <f t="shared" si="1"/>
        <v>38.725999999999999</v>
      </c>
      <c r="K38" s="98" t="s">
        <v>15</v>
      </c>
      <c r="L38" s="188" t="s">
        <v>108</v>
      </c>
      <c r="M38" s="99" t="s">
        <v>78</v>
      </c>
      <c r="N38" s="100" t="s">
        <v>4</v>
      </c>
      <c r="O38" s="101" t="s">
        <v>17</v>
      </c>
      <c r="P38" s="202" t="s">
        <v>19</v>
      </c>
      <c r="Q38" s="270"/>
      <c r="R38" s="269"/>
      <c r="S38" s="269"/>
      <c r="T38" s="269"/>
      <c r="U38" s="262"/>
      <c r="V38" s="263"/>
      <c r="W38" s="263"/>
      <c r="X38" s="263"/>
      <c r="Y38" s="264"/>
      <c r="Z38" s="220"/>
      <c r="AA38" s="221"/>
      <c r="AB38" s="222"/>
      <c r="AC38" s="91"/>
    </row>
    <row r="39" spans="1:47" s="90" customFormat="1" ht="35.1" customHeight="1" thickTop="1" thickBot="1" x14ac:dyDescent="0.3">
      <c r="A39" s="215" t="str">
        <f>IF(Z36=1,"VERIFIED",IF(AA36=1,"RECHECKED",IF(V36=1,"RECHECK",IF(X36=1,"VERIFY",IF(Y36=1,"NEED PMT APP","SANITY CHECK ONLY")))))</f>
        <v>SANITY CHECK ONLY</v>
      </c>
      <c r="B39" s="373"/>
      <c r="C39" s="240"/>
      <c r="D39" s="139" t="s">
        <v>21</v>
      </c>
      <c r="E39" s="151" t="s">
        <v>0</v>
      </c>
      <c r="F39" s="155" t="s">
        <v>0</v>
      </c>
      <c r="G39" s="147" t="s">
        <v>0</v>
      </c>
      <c r="H39" s="146" t="s">
        <v>0</v>
      </c>
      <c r="I39" s="155" t="s">
        <v>0</v>
      </c>
      <c r="J39" s="147" t="s">
        <v>0</v>
      </c>
      <c r="K39" s="102" t="s">
        <v>0</v>
      </c>
      <c r="L39" s="182" t="str">
        <f>IF(E39=" ","Not being used ",AU35*6076.12)</f>
        <v xml:space="preserve">Not being used </v>
      </c>
      <c r="M39" s="181">
        <v>0</v>
      </c>
      <c r="N39" s="210" t="str">
        <f>IF(W36=1,"Need Photo","Has Photo")</f>
        <v>Has Photo</v>
      </c>
      <c r="O39" s="209" t="s">
        <v>82</v>
      </c>
      <c r="P39" s="204" t="str">
        <f>IF(E39=" ","Not being used",(IF(L39&gt;O36,"OFF STA","ON STA")))</f>
        <v>Not being used</v>
      </c>
      <c r="Q39" s="271"/>
      <c r="R39" s="272"/>
      <c r="S39" s="272"/>
      <c r="T39" s="272"/>
      <c r="U39" s="265"/>
      <c r="V39" s="266"/>
      <c r="W39" s="266"/>
      <c r="X39" s="266"/>
      <c r="Y39" s="267"/>
      <c r="Z39" s="223"/>
      <c r="AA39" s="224"/>
      <c r="AB39" s="225"/>
      <c r="AC39" s="166"/>
      <c r="AD39" s="167"/>
      <c r="AE39" s="168" t="s">
        <v>89</v>
      </c>
      <c r="AF39" s="167"/>
      <c r="AG39" s="168" t="s">
        <v>90</v>
      </c>
      <c r="AH39" s="168"/>
      <c r="AI39" s="168" t="s">
        <v>91</v>
      </c>
      <c r="AJ39" s="167"/>
      <c r="AK39" s="169" t="s">
        <v>101</v>
      </c>
      <c r="AL39" s="167"/>
      <c r="AM39" s="168"/>
      <c r="AN39" s="167"/>
      <c r="AO39" s="169" t="s">
        <v>98</v>
      </c>
      <c r="AP39" s="167"/>
      <c r="AQ39" s="168"/>
      <c r="AR39" s="167"/>
      <c r="AS39" s="168"/>
      <c r="AT39" s="167"/>
      <c r="AU39" s="167"/>
    </row>
    <row r="40" spans="1:47" s="93" customFormat="1" ht="15.95" customHeight="1" thickTop="1" thickBot="1" x14ac:dyDescent="0.3">
      <c r="A40" s="165"/>
      <c r="B40" s="374"/>
      <c r="C40" s="105"/>
      <c r="D40" s="106" t="s">
        <v>11</v>
      </c>
      <c r="E40" s="148" t="s">
        <v>75</v>
      </c>
      <c r="F40" s="148" t="s">
        <v>76</v>
      </c>
      <c r="G40" s="141" t="s">
        <v>77</v>
      </c>
      <c r="H40" s="106" t="s">
        <v>75</v>
      </c>
      <c r="I40" s="148" t="s">
        <v>76</v>
      </c>
      <c r="J40" s="141" t="s">
        <v>77</v>
      </c>
      <c r="K40" s="107" t="s">
        <v>12</v>
      </c>
      <c r="L40" s="108" t="s">
        <v>13</v>
      </c>
      <c r="M40" s="108" t="s">
        <v>16</v>
      </c>
      <c r="N40" s="205" t="s">
        <v>14</v>
      </c>
      <c r="O40" s="110" t="s">
        <v>18</v>
      </c>
      <c r="P40" s="201" t="s">
        <v>80</v>
      </c>
      <c r="Q40" s="113">
        <v>0.26666666666666666</v>
      </c>
      <c r="R40" s="114">
        <v>0.66666666666666663</v>
      </c>
      <c r="S40" s="115" t="s">
        <v>20</v>
      </c>
      <c r="T40" s="194"/>
      <c r="U40" s="232" t="s">
        <v>109</v>
      </c>
      <c r="V40" s="233"/>
      <c r="W40" s="233"/>
      <c r="X40" s="233"/>
      <c r="Y40" s="234"/>
      <c r="Z40" s="133" t="s">
        <v>67</v>
      </c>
      <c r="AA40" s="134" t="s">
        <v>68</v>
      </c>
      <c r="AB40" s="135" t="s">
        <v>69</v>
      </c>
      <c r="AC40" s="170" t="s">
        <v>66</v>
      </c>
      <c r="AD40" s="173" t="s">
        <v>85</v>
      </c>
      <c r="AE40" s="172">
        <f>E41+F41/60+G41/60/60</f>
        <v>41.661650000000002</v>
      </c>
      <c r="AF40" s="173" t="s">
        <v>86</v>
      </c>
      <c r="AG40" s="172" t="e">
        <f>E44+F44/60+G44/60/60</f>
        <v>#VALUE!</v>
      </c>
      <c r="AH40" s="179" t="s">
        <v>92</v>
      </c>
      <c r="AI40" s="172" t="e">
        <f>AG40-AE40</f>
        <v>#VALUE!</v>
      </c>
      <c r="AJ40" s="173" t="s">
        <v>94</v>
      </c>
      <c r="AK40" s="172" t="e">
        <f>AI41*60*COS((AE40+AG40)/2*PI()/180)</f>
        <v>#VALUE!</v>
      </c>
      <c r="AL40" s="173" t="s">
        <v>96</v>
      </c>
      <c r="AM40" s="172" t="e">
        <f>AK40*6076.12</f>
        <v>#VALUE!</v>
      </c>
      <c r="AN40" s="173" t="s">
        <v>99</v>
      </c>
      <c r="AO40" s="172">
        <f>AE40*PI()/180</f>
        <v>0.72713296431349561</v>
      </c>
      <c r="AP40" s="173" t="s">
        <v>102</v>
      </c>
      <c r="AQ40" s="172" t="e">
        <f>AG40 *PI()/180</f>
        <v>#VALUE!</v>
      </c>
      <c r="AR40" s="173" t="s">
        <v>104</v>
      </c>
      <c r="AS40" s="172" t="e">
        <f>1*ATAN2(COS(AO40)*SIN(AQ40)-SIN(AO40)*COS(AQ40)*COS(AQ41-AO41),SIN(AQ41-AO41)*COS(AQ40))</f>
        <v>#VALUE!</v>
      </c>
      <c r="AT40" s="174" t="s">
        <v>107</v>
      </c>
      <c r="AU40" s="180" t="e">
        <f>SQRT(AK41*AK41+AK40*AK40)</f>
        <v>#VALUE!</v>
      </c>
    </row>
    <row r="41" spans="1:47" s="93" customFormat="1" ht="15.95" customHeight="1" thickTop="1" thickBot="1" x14ac:dyDescent="0.3">
      <c r="A41" s="96">
        <v>13932</v>
      </c>
      <c r="B41" s="235" t="s">
        <v>126</v>
      </c>
      <c r="C41" s="238" t="s">
        <v>0</v>
      </c>
      <c r="D41" s="138" t="s">
        <v>66</v>
      </c>
      <c r="E41" s="149">
        <v>41</v>
      </c>
      <c r="F41" s="153">
        <v>39</v>
      </c>
      <c r="G41" s="97">
        <v>41.94</v>
      </c>
      <c r="H41" s="129">
        <v>69</v>
      </c>
      <c r="I41" s="153">
        <v>58</v>
      </c>
      <c r="J41" s="97">
        <v>38.4</v>
      </c>
      <c r="K41" s="241" t="s">
        <v>0</v>
      </c>
      <c r="L41" s="243" t="s">
        <v>0</v>
      </c>
      <c r="M41" s="245">
        <v>5.2</v>
      </c>
      <c r="N41" s="246">
        <f>IF(M41=" "," ",(M41+$B$8-M44))</f>
        <v>5.2</v>
      </c>
      <c r="O41" s="248">
        <v>50</v>
      </c>
      <c r="P41" s="250">
        <v>42109</v>
      </c>
      <c r="Q41" s="111">
        <v>43205</v>
      </c>
      <c r="R41" s="112">
        <v>43388</v>
      </c>
      <c r="S41" s="252" t="s">
        <v>81</v>
      </c>
      <c r="T41" s="253"/>
      <c r="U41" s="195">
        <v>1</v>
      </c>
      <c r="V41" s="119" t="s">
        <v>0</v>
      </c>
      <c r="W41" s="120" t="s">
        <v>0</v>
      </c>
      <c r="X41" s="121">
        <v>1</v>
      </c>
      <c r="Y41" s="122" t="s">
        <v>0</v>
      </c>
      <c r="Z41" s="123" t="s">
        <v>0</v>
      </c>
      <c r="AA41" s="119" t="s">
        <v>0</v>
      </c>
      <c r="AB41" s="124" t="s">
        <v>0</v>
      </c>
      <c r="AC41" s="170" t="s">
        <v>21</v>
      </c>
      <c r="AD41" s="173" t="s">
        <v>87</v>
      </c>
      <c r="AE41" s="172">
        <f>H41+I41/60+J41/60/60</f>
        <v>69.977333333333334</v>
      </c>
      <c r="AF41" s="173" t="s">
        <v>88</v>
      </c>
      <c r="AG41" s="172" t="e">
        <f>H44+I44/60+J44/60/60</f>
        <v>#VALUE!</v>
      </c>
      <c r="AH41" s="179" t="s">
        <v>93</v>
      </c>
      <c r="AI41" s="172" t="e">
        <f>AE41-AG41</f>
        <v>#VALUE!</v>
      </c>
      <c r="AJ41" s="173" t="s">
        <v>95</v>
      </c>
      <c r="AK41" s="172" t="e">
        <f>AI40*60</f>
        <v>#VALUE!</v>
      </c>
      <c r="AL41" s="173" t="s">
        <v>97</v>
      </c>
      <c r="AM41" s="172" t="e">
        <f>AK41*6076.12</f>
        <v>#VALUE!</v>
      </c>
      <c r="AN41" s="173" t="s">
        <v>100</v>
      </c>
      <c r="AO41" s="172">
        <f>AE41*PI()/180</f>
        <v>1.2213348684322454</v>
      </c>
      <c r="AP41" s="173" t="s">
        <v>103</v>
      </c>
      <c r="AQ41" s="172" t="e">
        <f>AG41*PI()/180</f>
        <v>#VALUE!</v>
      </c>
      <c r="AR41" s="173" t="s">
        <v>105</v>
      </c>
      <c r="AS41" s="171" t="e">
        <f>IF(360+AS40/(2*PI())*360&gt;360,AS40/(PI())*360,360+AS40/(2*PI())*360)</f>
        <v>#VALUE!</v>
      </c>
      <c r="AT41" s="175"/>
      <c r="AU41" s="175"/>
    </row>
    <row r="42" spans="1:47" s="93" customFormat="1" ht="15.95" customHeight="1" thickTop="1" thickBot="1" x14ac:dyDescent="0.3">
      <c r="A42" s="140">
        <v>200100218058</v>
      </c>
      <c r="B42" s="236"/>
      <c r="C42" s="239"/>
      <c r="D42" s="138" t="s">
        <v>71</v>
      </c>
      <c r="E42" s="150">
        <f t="shared" ref="E42:J42" si="2">E41</f>
        <v>41</v>
      </c>
      <c r="F42" s="154">
        <f t="shared" si="2"/>
        <v>39</v>
      </c>
      <c r="G42" s="144">
        <f t="shared" si="2"/>
        <v>41.94</v>
      </c>
      <c r="H42" s="126">
        <f t="shared" si="2"/>
        <v>69</v>
      </c>
      <c r="I42" s="154">
        <f t="shared" si="2"/>
        <v>58</v>
      </c>
      <c r="J42" s="145">
        <f t="shared" si="2"/>
        <v>38.4</v>
      </c>
      <c r="K42" s="242"/>
      <c r="L42" s="244"/>
      <c r="M42" s="245"/>
      <c r="N42" s="247"/>
      <c r="O42" s="249"/>
      <c r="P42" s="251"/>
      <c r="Q42" s="268" t="s">
        <v>201</v>
      </c>
      <c r="R42" s="273"/>
      <c r="S42" s="273"/>
      <c r="T42" s="273"/>
      <c r="U42" s="455" t="s">
        <v>170</v>
      </c>
      <c r="V42" s="456"/>
      <c r="W42" s="456"/>
      <c r="X42" s="456"/>
      <c r="Y42" s="457"/>
      <c r="Z42" s="217" t="s">
        <v>117</v>
      </c>
      <c r="AA42" s="218"/>
      <c r="AB42" s="219"/>
      <c r="AC42" s="176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3" t="s">
        <v>106</v>
      </c>
      <c r="AS42" s="171" t="e">
        <f>61.582*ACOS(SIN(AE40)*SIN(AG40)+COS(AE40)*COS(AG40)*(AE41-AG41))*6076.12</f>
        <v>#VALUE!</v>
      </c>
      <c r="AT42" s="175"/>
      <c r="AU42" s="175"/>
    </row>
    <row r="43" spans="1:47" s="92" customFormat="1" ht="15.95" customHeight="1" thickBot="1" x14ac:dyDescent="0.3">
      <c r="A43" s="521">
        <v>7</v>
      </c>
      <c r="B43" s="236"/>
      <c r="C43" s="239"/>
      <c r="D43" s="138" t="s">
        <v>72</v>
      </c>
      <c r="E43" s="150">
        <f t="shared" ref="E43:J43" si="3">E42</f>
        <v>41</v>
      </c>
      <c r="F43" s="154">
        <f t="shared" si="3"/>
        <v>39</v>
      </c>
      <c r="G43" s="144">
        <f t="shared" si="3"/>
        <v>41.94</v>
      </c>
      <c r="H43" s="126">
        <f t="shared" si="3"/>
        <v>69</v>
      </c>
      <c r="I43" s="154">
        <f t="shared" si="3"/>
        <v>58</v>
      </c>
      <c r="J43" s="145">
        <f t="shared" si="3"/>
        <v>38.4</v>
      </c>
      <c r="K43" s="98" t="s">
        <v>15</v>
      </c>
      <c r="L43" s="188" t="s">
        <v>108</v>
      </c>
      <c r="M43" s="99" t="s">
        <v>78</v>
      </c>
      <c r="N43" s="100" t="s">
        <v>4</v>
      </c>
      <c r="O43" s="101" t="s">
        <v>17</v>
      </c>
      <c r="P43" s="202" t="s">
        <v>19</v>
      </c>
      <c r="Q43" s="274"/>
      <c r="R43" s="273"/>
      <c r="S43" s="273"/>
      <c r="T43" s="273"/>
      <c r="U43" s="458"/>
      <c r="V43" s="459"/>
      <c r="W43" s="459"/>
      <c r="X43" s="459"/>
      <c r="Y43" s="460"/>
      <c r="Z43" s="220"/>
      <c r="AA43" s="221"/>
      <c r="AB43" s="222"/>
      <c r="AC43" s="91"/>
    </row>
    <row r="44" spans="1:47" s="90" customFormat="1" ht="35.1" customHeight="1" thickTop="1" thickBot="1" x14ac:dyDescent="0.3">
      <c r="A44" s="469" t="str">
        <f>IF(Z41=1,"VERIFIED",IF(AA41=1,"RECHECKED",IF(V41=1,"RECHECK",IF(X41=1,"VERIFY",IF(Y41=1,"NEED PMT APP","SANITY CHECK ONLY")))))</f>
        <v>VERIFY</v>
      </c>
      <c r="B44" s="237"/>
      <c r="C44" s="240"/>
      <c r="D44" s="139" t="s">
        <v>21</v>
      </c>
      <c r="E44" s="151" t="s">
        <v>0</v>
      </c>
      <c r="F44" s="155" t="s">
        <v>0</v>
      </c>
      <c r="G44" s="147" t="s">
        <v>0</v>
      </c>
      <c r="H44" s="146" t="s">
        <v>0</v>
      </c>
      <c r="I44" s="155" t="s">
        <v>0</v>
      </c>
      <c r="J44" s="147" t="s">
        <v>0</v>
      </c>
      <c r="K44" s="102" t="s">
        <v>0</v>
      </c>
      <c r="L44" s="182" t="str">
        <f>IF(E44=" ","Not being used ",AU40*6076.12)</f>
        <v xml:space="preserve">Not being used </v>
      </c>
      <c r="M44" s="181">
        <v>0</v>
      </c>
      <c r="N44" s="208" t="str">
        <f>IF(W41=1,"Need Photo","Has Photo")</f>
        <v>Has Photo</v>
      </c>
      <c r="O44" s="209" t="s">
        <v>82</v>
      </c>
      <c r="P44" s="204" t="str">
        <f>IF(E44=" ","Not being used",(IF(L44&gt;O41,"OFF STA","ON STA")))</f>
        <v>Not being used</v>
      </c>
      <c r="Q44" s="275"/>
      <c r="R44" s="276"/>
      <c r="S44" s="276"/>
      <c r="T44" s="276"/>
      <c r="U44" s="461"/>
      <c r="V44" s="462"/>
      <c r="W44" s="462"/>
      <c r="X44" s="462"/>
      <c r="Y44" s="463"/>
      <c r="Z44" s="223"/>
      <c r="AA44" s="224"/>
      <c r="AB44" s="225"/>
      <c r="AC44" s="166"/>
      <c r="AD44" s="167"/>
      <c r="AE44" s="168" t="s">
        <v>89</v>
      </c>
      <c r="AF44" s="167"/>
      <c r="AG44" s="168" t="s">
        <v>90</v>
      </c>
      <c r="AH44" s="168"/>
      <c r="AI44" s="168" t="s">
        <v>91</v>
      </c>
      <c r="AJ44" s="167"/>
      <c r="AK44" s="169" t="s">
        <v>101</v>
      </c>
      <c r="AL44" s="167"/>
      <c r="AM44" s="168"/>
      <c r="AN44" s="167"/>
      <c r="AO44" s="169" t="s">
        <v>98</v>
      </c>
      <c r="AP44" s="167"/>
      <c r="AQ44" s="168"/>
      <c r="AR44" s="167"/>
      <c r="AS44" s="168"/>
      <c r="AT44" s="167"/>
      <c r="AU44" s="167"/>
    </row>
    <row r="45" spans="1:47" s="93" customFormat="1" ht="15.95" customHeight="1" thickTop="1" thickBot="1" x14ac:dyDescent="0.3">
      <c r="A45" s="165"/>
      <c r="B45" s="104" t="s">
        <v>10</v>
      </c>
      <c r="C45" s="105"/>
      <c r="D45" s="106" t="s">
        <v>11</v>
      </c>
      <c r="E45" s="148" t="s">
        <v>75</v>
      </c>
      <c r="F45" s="148" t="s">
        <v>76</v>
      </c>
      <c r="G45" s="141" t="s">
        <v>77</v>
      </c>
      <c r="H45" s="106" t="s">
        <v>75</v>
      </c>
      <c r="I45" s="148" t="s">
        <v>76</v>
      </c>
      <c r="J45" s="141" t="s">
        <v>77</v>
      </c>
      <c r="K45" s="107" t="s">
        <v>12</v>
      </c>
      <c r="L45" s="108" t="s">
        <v>13</v>
      </c>
      <c r="M45" s="108" t="s">
        <v>16</v>
      </c>
      <c r="N45" s="109" t="s">
        <v>14</v>
      </c>
      <c r="O45" s="110" t="s">
        <v>18</v>
      </c>
      <c r="P45" s="201" t="s">
        <v>80</v>
      </c>
      <c r="Q45" s="113" t="s">
        <v>79</v>
      </c>
      <c r="R45" s="114"/>
      <c r="S45" s="115" t="s">
        <v>20</v>
      </c>
      <c r="T45" s="194"/>
      <c r="U45" s="232" t="s">
        <v>109</v>
      </c>
      <c r="V45" s="233"/>
      <c r="W45" s="233"/>
      <c r="X45" s="233"/>
      <c r="Y45" s="234"/>
      <c r="Z45" s="116" t="s">
        <v>67</v>
      </c>
      <c r="AA45" s="117" t="s">
        <v>68</v>
      </c>
      <c r="AB45" s="118" t="s">
        <v>69</v>
      </c>
      <c r="AC45" s="170" t="s">
        <v>66</v>
      </c>
      <c r="AD45" s="173" t="s">
        <v>85</v>
      </c>
      <c r="AE45" s="172">
        <f>E46+F46/60+G46/60/60</f>
        <v>41.663199999999996</v>
      </c>
      <c r="AF45" s="173" t="s">
        <v>86</v>
      </c>
      <c r="AG45" s="172" t="e">
        <f>E49+F49/60+G49/60/60</f>
        <v>#VALUE!</v>
      </c>
      <c r="AH45" s="179" t="s">
        <v>92</v>
      </c>
      <c r="AI45" s="172" t="e">
        <f>AG45-AE45</f>
        <v>#VALUE!</v>
      </c>
      <c r="AJ45" s="173" t="s">
        <v>94</v>
      </c>
      <c r="AK45" s="172" t="e">
        <f>AI46*60*COS((AE45+AG45)/2*PI()/180)</f>
        <v>#VALUE!</v>
      </c>
      <c r="AL45" s="173" t="s">
        <v>96</v>
      </c>
      <c r="AM45" s="172" t="e">
        <f>AK45*6076.12</f>
        <v>#VALUE!</v>
      </c>
      <c r="AN45" s="173" t="s">
        <v>99</v>
      </c>
      <c r="AO45" s="172">
        <f>AE45*PI()/180</f>
        <v>0.72716001691690146</v>
      </c>
      <c r="AP45" s="173" t="s">
        <v>102</v>
      </c>
      <c r="AQ45" s="172" t="e">
        <f>AG45 *PI()/180</f>
        <v>#VALUE!</v>
      </c>
      <c r="AR45" s="173" t="s">
        <v>104</v>
      </c>
      <c r="AS45" s="172" t="e">
        <f>1*ATAN2(COS(AO45)*SIN(AQ45)-SIN(AO45)*COS(AQ45)*COS(AQ46-AO46),SIN(AQ46-AO46)*COS(AQ45))</f>
        <v>#VALUE!</v>
      </c>
      <c r="AT45" s="174" t="s">
        <v>107</v>
      </c>
      <c r="AU45" s="180" t="e">
        <f>SQRT(AK46*AK46+AK45*AK45)</f>
        <v>#VALUE!</v>
      </c>
    </row>
    <row r="46" spans="1:47" s="93" customFormat="1" ht="15.95" customHeight="1" thickBot="1" x14ac:dyDescent="0.3">
      <c r="A46" s="96">
        <v>0</v>
      </c>
      <c r="B46" s="235" t="s">
        <v>127</v>
      </c>
      <c r="C46" s="238" t="s">
        <v>0</v>
      </c>
      <c r="D46" s="138" t="s">
        <v>66</v>
      </c>
      <c r="E46" s="149">
        <v>41</v>
      </c>
      <c r="F46" s="153">
        <v>39</v>
      </c>
      <c r="G46" s="97">
        <v>47.52</v>
      </c>
      <c r="H46" s="129">
        <v>69</v>
      </c>
      <c r="I46" s="153">
        <v>58</v>
      </c>
      <c r="J46" s="97">
        <v>45.84</v>
      </c>
      <c r="K46" s="241" t="s">
        <v>0</v>
      </c>
      <c r="L46" s="243" t="s">
        <v>0</v>
      </c>
      <c r="M46" s="245">
        <v>8.5</v>
      </c>
      <c r="N46" s="246">
        <f>IF(M46=" "," ",(M46+$B$8-M49))</f>
        <v>8.5</v>
      </c>
      <c r="O46" s="248">
        <v>500</v>
      </c>
      <c r="P46" s="250">
        <v>42975</v>
      </c>
      <c r="Q46" s="111">
        <v>43221</v>
      </c>
      <c r="R46" s="112">
        <v>43405</v>
      </c>
      <c r="S46" s="252" t="s">
        <v>116</v>
      </c>
      <c r="T46" s="253"/>
      <c r="U46" s="195">
        <v>1</v>
      </c>
      <c r="V46" s="119" t="s">
        <v>0</v>
      </c>
      <c r="W46" s="120" t="s">
        <v>0</v>
      </c>
      <c r="X46" s="121" t="s">
        <v>0</v>
      </c>
      <c r="Y46" s="122" t="s">
        <v>0</v>
      </c>
      <c r="Z46" s="123" t="s">
        <v>0</v>
      </c>
      <c r="AA46" s="119"/>
      <c r="AB46" s="124" t="s">
        <v>0</v>
      </c>
      <c r="AC46" s="170" t="s">
        <v>21</v>
      </c>
      <c r="AD46" s="173" t="s">
        <v>87</v>
      </c>
      <c r="AE46" s="172">
        <f>H46+I46/60+J46/60/60</f>
        <v>69.979399999999998</v>
      </c>
      <c r="AF46" s="173" t="s">
        <v>88</v>
      </c>
      <c r="AG46" s="172" t="e">
        <f>H49+I49/60+J49/60/60</f>
        <v>#VALUE!</v>
      </c>
      <c r="AH46" s="179" t="s">
        <v>93</v>
      </c>
      <c r="AI46" s="172" t="e">
        <f>AE46-AG46</f>
        <v>#VALUE!</v>
      </c>
      <c r="AJ46" s="173" t="s">
        <v>95</v>
      </c>
      <c r="AK46" s="172" t="e">
        <f>AI45*60</f>
        <v>#VALUE!</v>
      </c>
      <c r="AL46" s="173" t="s">
        <v>97</v>
      </c>
      <c r="AM46" s="172" t="e">
        <f>AK46*6076.12</f>
        <v>#VALUE!</v>
      </c>
      <c r="AN46" s="173" t="s">
        <v>100</v>
      </c>
      <c r="AO46" s="172">
        <f>AE46*PI()/180</f>
        <v>1.2213709385701199</v>
      </c>
      <c r="AP46" s="173" t="s">
        <v>103</v>
      </c>
      <c r="AQ46" s="172" t="e">
        <f>AG46*PI()/180</f>
        <v>#VALUE!</v>
      </c>
      <c r="AR46" s="173" t="s">
        <v>105</v>
      </c>
      <c r="AS46" s="171" t="e">
        <f>IF(360+AS45/(2*PI())*360&gt;360,AS45/(PI())*360,360+AS45/(2*PI())*360)</f>
        <v>#VALUE!</v>
      </c>
      <c r="AT46" s="175"/>
      <c r="AU46" s="175"/>
    </row>
    <row r="47" spans="1:47" s="93" customFormat="1" ht="15.95" customHeight="1" thickTop="1" thickBot="1" x14ac:dyDescent="0.3">
      <c r="A47" s="140">
        <v>100116977812</v>
      </c>
      <c r="B47" s="236"/>
      <c r="C47" s="239"/>
      <c r="D47" s="138" t="s">
        <v>71</v>
      </c>
      <c r="E47" s="483" t="s">
        <v>84</v>
      </c>
      <c r="F47" s="484"/>
      <c r="G47" s="484"/>
      <c r="H47" s="484"/>
      <c r="I47" s="484"/>
      <c r="J47" s="485"/>
      <c r="K47" s="242"/>
      <c r="L47" s="244"/>
      <c r="M47" s="245"/>
      <c r="N47" s="247"/>
      <c r="O47" s="249"/>
      <c r="P47" s="251"/>
      <c r="Q47" s="268" t="s">
        <v>200</v>
      </c>
      <c r="R47" s="269"/>
      <c r="S47" s="269"/>
      <c r="T47" s="269"/>
      <c r="U47" s="259" t="s">
        <v>171</v>
      </c>
      <c r="V47" s="260"/>
      <c r="W47" s="260"/>
      <c r="X47" s="260"/>
      <c r="Y47" s="261"/>
      <c r="Z47" s="217" t="s">
        <v>117</v>
      </c>
      <c r="AA47" s="218"/>
      <c r="AB47" s="219"/>
      <c r="AC47" s="176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3" t="s">
        <v>106</v>
      </c>
      <c r="AS47" s="171" t="e">
        <f>61.582*ACOS(SIN(AE45)*SIN(AG45)+COS(AE45)*COS(AG45)*(AE46-AG46))*6076.12</f>
        <v>#VALUE!</v>
      </c>
      <c r="AT47" s="175"/>
      <c r="AU47" s="175"/>
    </row>
    <row r="48" spans="1:47" s="92" customFormat="1" ht="15.95" customHeight="1" thickBot="1" x14ac:dyDescent="0.3">
      <c r="A48" s="521">
        <v>8</v>
      </c>
      <c r="B48" s="236"/>
      <c r="C48" s="239"/>
      <c r="D48" s="138" t="s">
        <v>72</v>
      </c>
      <c r="E48" s="486" t="s">
        <v>83</v>
      </c>
      <c r="F48" s="487"/>
      <c r="G48" s="487"/>
      <c r="H48" s="487"/>
      <c r="I48" s="487"/>
      <c r="J48" s="488"/>
      <c r="K48" s="98" t="s">
        <v>15</v>
      </c>
      <c r="L48" s="188" t="s">
        <v>108</v>
      </c>
      <c r="M48" s="99" t="s">
        <v>78</v>
      </c>
      <c r="N48" s="100" t="s">
        <v>4</v>
      </c>
      <c r="O48" s="101" t="s">
        <v>17</v>
      </c>
      <c r="P48" s="202" t="s">
        <v>19</v>
      </c>
      <c r="Q48" s="270"/>
      <c r="R48" s="269"/>
      <c r="S48" s="269"/>
      <c r="T48" s="269"/>
      <c r="U48" s="262"/>
      <c r="V48" s="263"/>
      <c r="W48" s="263"/>
      <c r="X48" s="263"/>
      <c r="Y48" s="264"/>
      <c r="Z48" s="220"/>
      <c r="AA48" s="221"/>
      <c r="AB48" s="222"/>
      <c r="AC48" s="91"/>
    </row>
    <row r="49" spans="1:47" s="90" customFormat="1" ht="35.1" customHeight="1" thickTop="1" thickBot="1" x14ac:dyDescent="0.3">
      <c r="A49" s="215" t="str">
        <f>IF(Z46=1,"VERIFIED",IF(AA46=1,"RECHECKED",IF(V46=1,"RECHECK",IF(X46=1,"VERIFY",IF(Y46=1,"NEED PMT APP","SANITY CHECK ONLY")))))</f>
        <v>SANITY CHECK ONLY</v>
      </c>
      <c r="B49" s="237"/>
      <c r="C49" s="240"/>
      <c r="D49" s="139" t="s">
        <v>21</v>
      </c>
      <c r="E49" s="151" t="s">
        <v>0</v>
      </c>
      <c r="F49" s="155" t="s">
        <v>0</v>
      </c>
      <c r="G49" s="147" t="s">
        <v>0</v>
      </c>
      <c r="H49" s="146" t="s">
        <v>0</v>
      </c>
      <c r="I49" s="155" t="s">
        <v>0</v>
      </c>
      <c r="J49" s="147" t="s">
        <v>0</v>
      </c>
      <c r="K49" s="102" t="s">
        <v>0</v>
      </c>
      <c r="L49" s="182" t="str">
        <f>IF(E49=" ","Not being used ",AU45*6076.12)</f>
        <v xml:space="preserve">Not being used </v>
      </c>
      <c r="M49" s="181">
        <v>0</v>
      </c>
      <c r="N49" s="210" t="str">
        <f>IF(W46=1,"Need Photo","Has Photo")</f>
        <v>Has Photo</v>
      </c>
      <c r="O49" s="209" t="s">
        <v>82</v>
      </c>
      <c r="P49" s="204" t="str">
        <f>IF(E49=" ","Not being used",(IF(L49&gt;O46,"OFF STA","ON STA")))</f>
        <v>Not being used</v>
      </c>
      <c r="Q49" s="271"/>
      <c r="R49" s="272"/>
      <c r="S49" s="272"/>
      <c r="T49" s="272"/>
      <c r="U49" s="265"/>
      <c r="V49" s="266"/>
      <c r="W49" s="266"/>
      <c r="X49" s="266"/>
      <c r="Y49" s="267"/>
      <c r="Z49" s="223"/>
      <c r="AA49" s="224"/>
      <c r="AB49" s="225"/>
      <c r="AC49" s="166"/>
      <c r="AD49" s="167"/>
      <c r="AE49" s="168" t="s">
        <v>89</v>
      </c>
      <c r="AF49" s="167"/>
      <c r="AG49" s="168" t="s">
        <v>90</v>
      </c>
      <c r="AH49" s="168"/>
      <c r="AI49" s="168" t="s">
        <v>91</v>
      </c>
      <c r="AJ49" s="167"/>
      <c r="AK49" s="169" t="s">
        <v>101</v>
      </c>
      <c r="AL49" s="167"/>
      <c r="AM49" s="168"/>
      <c r="AN49" s="167"/>
      <c r="AO49" s="169" t="s">
        <v>98</v>
      </c>
      <c r="AP49" s="167"/>
      <c r="AQ49" s="168"/>
      <c r="AR49" s="167"/>
      <c r="AS49" s="168"/>
      <c r="AT49" s="167"/>
      <c r="AU49" s="167"/>
    </row>
    <row r="50" spans="1:47" s="93" customFormat="1" ht="15.95" customHeight="1" thickTop="1" thickBot="1" x14ac:dyDescent="0.3">
      <c r="A50" s="165"/>
      <c r="B50" s="104" t="s">
        <v>10</v>
      </c>
      <c r="C50" s="105"/>
      <c r="D50" s="106" t="s">
        <v>11</v>
      </c>
      <c r="E50" s="148" t="s">
        <v>75</v>
      </c>
      <c r="F50" s="148" t="s">
        <v>76</v>
      </c>
      <c r="G50" s="141" t="s">
        <v>77</v>
      </c>
      <c r="H50" s="106" t="s">
        <v>75</v>
      </c>
      <c r="I50" s="148" t="s">
        <v>76</v>
      </c>
      <c r="J50" s="141" t="s">
        <v>77</v>
      </c>
      <c r="K50" s="107" t="s">
        <v>12</v>
      </c>
      <c r="L50" s="108" t="s">
        <v>13</v>
      </c>
      <c r="M50" s="108" t="s">
        <v>16</v>
      </c>
      <c r="N50" s="205" t="s">
        <v>14</v>
      </c>
      <c r="O50" s="206" t="s">
        <v>18</v>
      </c>
      <c r="P50" s="207" t="s">
        <v>80</v>
      </c>
      <c r="Q50" s="113" t="s">
        <v>79</v>
      </c>
      <c r="R50" s="114"/>
      <c r="S50" s="115" t="s">
        <v>20</v>
      </c>
      <c r="T50" s="194"/>
      <c r="U50" s="232" t="s">
        <v>109</v>
      </c>
      <c r="V50" s="233"/>
      <c r="W50" s="233"/>
      <c r="X50" s="233"/>
      <c r="Y50" s="234"/>
      <c r="Z50" s="116" t="s">
        <v>67</v>
      </c>
      <c r="AA50" s="117" t="s">
        <v>68</v>
      </c>
      <c r="AB50" s="118" t="s">
        <v>69</v>
      </c>
      <c r="AC50" s="170" t="s">
        <v>66</v>
      </c>
      <c r="AD50" s="173" t="s">
        <v>85</v>
      </c>
      <c r="AE50" s="172">
        <f>E51+F51/60+G51/60/60</f>
        <v>41.663452499999998</v>
      </c>
      <c r="AF50" s="173" t="s">
        <v>86</v>
      </c>
      <c r="AG50" s="172" t="e">
        <f>E54+F54/60+G54/60/60</f>
        <v>#VALUE!</v>
      </c>
      <c r="AH50" s="179" t="s">
        <v>92</v>
      </c>
      <c r="AI50" s="172" t="e">
        <f>AG50-AE50</f>
        <v>#VALUE!</v>
      </c>
      <c r="AJ50" s="173" t="s">
        <v>94</v>
      </c>
      <c r="AK50" s="172" t="e">
        <f>AI51*60*COS((AE50+AG50)/2*PI()/180)</f>
        <v>#VALUE!</v>
      </c>
      <c r="AL50" s="173" t="s">
        <v>96</v>
      </c>
      <c r="AM50" s="172" t="e">
        <f>AK50*6076.12</f>
        <v>#VALUE!</v>
      </c>
      <c r="AN50" s="173" t="s">
        <v>99</v>
      </c>
      <c r="AO50" s="172">
        <f>AE50*PI()/180</f>
        <v>0.72716442387326274</v>
      </c>
      <c r="AP50" s="173" t="s">
        <v>102</v>
      </c>
      <c r="AQ50" s="172" t="e">
        <f>AG50 *PI()/180</f>
        <v>#VALUE!</v>
      </c>
      <c r="AR50" s="173" t="s">
        <v>104</v>
      </c>
      <c r="AS50" s="172" t="e">
        <f>1*ATAN2(COS(AO50)*SIN(AQ50)-SIN(AO50)*COS(AQ50)*COS(AQ51-AO51),SIN(AQ51-AO51)*COS(AQ50))</f>
        <v>#VALUE!</v>
      </c>
      <c r="AT50" s="174" t="s">
        <v>107</v>
      </c>
      <c r="AU50" s="180" t="e">
        <f>SQRT(AK51*AK51+AK50*AK50)</f>
        <v>#VALUE!</v>
      </c>
    </row>
    <row r="51" spans="1:47" s="93" customFormat="1" ht="15.95" customHeight="1" thickBot="1" x14ac:dyDescent="0.3">
      <c r="A51" s="96">
        <v>13933</v>
      </c>
      <c r="B51" s="235" t="s">
        <v>128</v>
      </c>
      <c r="C51" s="238" t="s">
        <v>0</v>
      </c>
      <c r="D51" s="138" t="s">
        <v>66</v>
      </c>
      <c r="E51" s="149">
        <v>41</v>
      </c>
      <c r="F51" s="153">
        <v>39</v>
      </c>
      <c r="G51" s="97">
        <v>48.429000000000002</v>
      </c>
      <c r="H51" s="129">
        <v>69</v>
      </c>
      <c r="I51" s="153">
        <v>58</v>
      </c>
      <c r="J51" s="97">
        <v>46.771999999999998</v>
      </c>
      <c r="K51" s="241" t="s">
        <v>0</v>
      </c>
      <c r="L51" s="243" t="s">
        <v>0</v>
      </c>
      <c r="M51" s="245">
        <v>4.5</v>
      </c>
      <c r="N51" s="246">
        <f>IF(M51=" "," ",(M51+$B$8-M54))</f>
        <v>4.5</v>
      </c>
      <c r="O51" s="248">
        <v>50</v>
      </c>
      <c r="P51" s="250">
        <v>42975</v>
      </c>
      <c r="Q51" s="111">
        <v>43221</v>
      </c>
      <c r="R51" s="112">
        <v>43405</v>
      </c>
      <c r="S51" s="252" t="s">
        <v>124</v>
      </c>
      <c r="T51" s="253"/>
      <c r="U51" s="195">
        <v>1</v>
      </c>
      <c r="V51" s="119" t="s">
        <v>0</v>
      </c>
      <c r="W51" s="120" t="s">
        <v>0</v>
      </c>
      <c r="X51" s="121" t="s">
        <v>0</v>
      </c>
      <c r="Y51" s="122" t="s">
        <v>0</v>
      </c>
      <c r="Z51" s="123" t="s">
        <v>0</v>
      </c>
      <c r="AA51" s="119" t="s">
        <v>0</v>
      </c>
      <c r="AB51" s="124" t="s">
        <v>0</v>
      </c>
      <c r="AC51" s="170" t="s">
        <v>21</v>
      </c>
      <c r="AD51" s="173" t="s">
        <v>87</v>
      </c>
      <c r="AE51" s="172">
        <f>H51+I51/60+J51/60/60</f>
        <v>69.979658888888892</v>
      </c>
      <c r="AF51" s="173" t="s">
        <v>88</v>
      </c>
      <c r="AG51" s="172" t="e">
        <f>H54+I54/60+J54/60/60</f>
        <v>#VALUE!</v>
      </c>
      <c r="AH51" s="179" t="s">
        <v>93</v>
      </c>
      <c r="AI51" s="172" t="e">
        <f>AE51-AG51</f>
        <v>#VALUE!</v>
      </c>
      <c r="AJ51" s="173" t="s">
        <v>95</v>
      </c>
      <c r="AK51" s="172" t="e">
        <f>AI50*60</f>
        <v>#VALUE!</v>
      </c>
      <c r="AL51" s="173" t="s">
        <v>97</v>
      </c>
      <c r="AM51" s="172" t="e">
        <f>AK51*6076.12</f>
        <v>#VALUE!</v>
      </c>
      <c r="AN51" s="173" t="s">
        <v>100</v>
      </c>
      <c r="AO51" s="172">
        <f>AE51*PI()/180</f>
        <v>1.2213754570336277</v>
      </c>
      <c r="AP51" s="173" t="s">
        <v>103</v>
      </c>
      <c r="AQ51" s="172" t="e">
        <f>AG51*PI()/180</f>
        <v>#VALUE!</v>
      </c>
      <c r="AR51" s="173" t="s">
        <v>105</v>
      </c>
      <c r="AS51" s="171" t="e">
        <f>IF(360+AS50/(2*PI())*360&gt;360,AS50/(PI())*360,360+AS50/(2*PI())*360)</f>
        <v>#VALUE!</v>
      </c>
      <c r="AT51" s="175"/>
      <c r="AU51" s="175"/>
    </row>
    <row r="52" spans="1:47" s="93" customFormat="1" ht="15.95" customHeight="1" thickTop="1" thickBot="1" x14ac:dyDescent="0.3">
      <c r="A52" s="140">
        <v>200100218060</v>
      </c>
      <c r="B52" s="236"/>
      <c r="C52" s="239"/>
      <c r="D52" s="138" t="s">
        <v>71</v>
      </c>
      <c r="E52" s="150">
        <f t="shared" ref="E52:J52" si="4">E51</f>
        <v>41</v>
      </c>
      <c r="F52" s="154">
        <f t="shared" si="4"/>
        <v>39</v>
      </c>
      <c r="G52" s="144">
        <f t="shared" si="4"/>
        <v>48.429000000000002</v>
      </c>
      <c r="H52" s="126">
        <f t="shared" si="4"/>
        <v>69</v>
      </c>
      <c r="I52" s="154">
        <f t="shared" si="4"/>
        <v>58</v>
      </c>
      <c r="J52" s="145">
        <f t="shared" si="4"/>
        <v>46.771999999999998</v>
      </c>
      <c r="K52" s="242"/>
      <c r="L52" s="244"/>
      <c r="M52" s="245"/>
      <c r="N52" s="247"/>
      <c r="O52" s="249"/>
      <c r="P52" s="251"/>
      <c r="Q52" s="268" t="s">
        <v>199</v>
      </c>
      <c r="R52" s="269"/>
      <c r="S52" s="269"/>
      <c r="T52" s="269"/>
      <c r="U52" s="259" t="s">
        <v>171</v>
      </c>
      <c r="V52" s="260"/>
      <c r="W52" s="260"/>
      <c r="X52" s="260"/>
      <c r="Y52" s="261"/>
      <c r="Z52" s="217" t="s">
        <v>117</v>
      </c>
      <c r="AA52" s="218"/>
      <c r="AB52" s="219"/>
      <c r="AC52" s="176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3" t="s">
        <v>106</v>
      </c>
      <c r="AS52" s="171" t="e">
        <f>61.582*ACOS(SIN(AE50)*SIN(AG50)+COS(AE50)*COS(AG50)*(AE51-AG51))*6076.12</f>
        <v>#VALUE!</v>
      </c>
      <c r="AT52" s="175"/>
      <c r="AU52" s="175"/>
    </row>
    <row r="53" spans="1:47" s="92" customFormat="1" ht="15.95" customHeight="1" thickBot="1" x14ac:dyDescent="0.3">
      <c r="A53" s="521">
        <v>9</v>
      </c>
      <c r="B53" s="236"/>
      <c r="C53" s="239"/>
      <c r="D53" s="138" t="s">
        <v>72</v>
      </c>
      <c r="E53" s="150">
        <f t="shared" ref="E53:J53" si="5">E52</f>
        <v>41</v>
      </c>
      <c r="F53" s="154">
        <f t="shared" si="5"/>
        <v>39</v>
      </c>
      <c r="G53" s="144">
        <f t="shared" si="5"/>
        <v>48.429000000000002</v>
      </c>
      <c r="H53" s="126">
        <f t="shared" si="5"/>
        <v>69</v>
      </c>
      <c r="I53" s="154">
        <f t="shared" si="5"/>
        <v>58</v>
      </c>
      <c r="J53" s="145">
        <f t="shared" si="5"/>
        <v>46.771999999999998</v>
      </c>
      <c r="K53" s="98" t="s">
        <v>15</v>
      </c>
      <c r="L53" s="188" t="s">
        <v>108</v>
      </c>
      <c r="M53" s="99" t="s">
        <v>78</v>
      </c>
      <c r="N53" s="100" t="s">
        <v>4</v>
      </c>
      <c r="O53" s="101" t="s">
        <v>17</v>
      </c>
      <c r="P53" s="202" t="s">
        <v>19</v>
      </c>
      <c r="Q53" s="270"/>
      <c r="R53" s="269"/>
      <c r="S53" s="269"/>
      <c r="T53" s="269"/>
      <c r="U53" s="262"/>
      <c r="V53" s="263"/>
      <c r="W53" s="263"/>
      <c r="X53" s="263"/>
      <c r="Y53" s="264"/>
      <c r="Z53" s="220"/>
      <c r="AA53" s="221"/>
      <c r="AB53" s="222"/>
      <c r="AC53" s="91"/>
    </row>
    <row r="54" spans="1:47" s="90" customFormat="1" ht="35.1" customHeight="1" thickTop="1" thickBot="1" x14ac:dyDescent="0.3">
      <c r="A54" s="215" t="str">
        <f>IF(Z51=1,"VERIFIED",IF(AA51=1,"RECHECKED",IF(V51=1,"RECHECK",IF(X51=1,"VERIFY",IF(Y51=1,"NEED PMT APP","SANITY CHECK ONLY")))))</f>
        <v>SANITY CHECK ONLY</v>
      </c>
      <c r="B54" s="237"/>
      <c r="C54" s="240"/>
      <c r="D54" s="139" t="s">
        <v>21</v>
      </c>
      <c r="E54" s="151" t="s">
        <v>0</v>
      </c>
      <c r="F54" s="155" t="s">
        <v>0</v>
      </c>
      <c r="G54" s="147" t="s">
        <v>0</v>
      </c>
      <c r="H54" s="146" t="s">
        <v>0</v>
      </c>
      <c r="I54" s="155" t="s">
        <v>0</v>
      </c>
      <c r="J54" s="147" t="s">
        <v>0</v>
      </c>
      <c r="K54" s="102" t="s">
        <v>0</v>
      </c>
      <c r="L54" s="182" t="str">
        <f>IF(E54=" ","Not being used ",AU50*6076.12)</f>
        <v xml:space="preserve">Not being used </v>
      </c>
      <c r="M54" s="181">
        <v>0</v>
      </c>
      <c r="N54" s="211" t="str">
        <f>IF(W51=1,"Need Photo","Has Photo")</f>
        <v>Has Photo</v>
      </c>
      <c r="O54" s="137" t="s">
        <v>82</v>
      </c>
      <c r="P54" s="204" t="str">
        <f>IF(E54=" ","Not being used",(IF(L54&gt;O51,"OFF STA","ON STA")))</f>
        <v>Not being used</v>
      </c>
      <c r="Q54" s="271"/>
      <c r="R54" s="272"/>
      <c r="S54" s="272"/>
      <c r="T54" s="272"/>
      <c r="U54" s="265"/>
      <c r="V54" s="266"/>
      <c r="W54" s="266"/>
      <c r="X54" s="266"/>
      <c r="Y54" s="267"/>
      <c r="Z54" s="223"/>
      <c r="AA54" s="224"/>
      <c r="AB54" s="225"/>
      <c r="AC54" s="166"/>
      <c r="AD54" s="167"/>
      <c r="AE54" s="168" t="s">
        <v>89</v>
      </c>
      <c r="AF54" s="167"/>
      <c r="AG54" s="168" t="s">
        <v>90</v>
      </c>
      <c r="AH54" s="168"/>
      <c r="AI54" s="168" t="s">
        <v>91</v>
      </c>
      <c r="AJ54" s="167"/>
      <c r="AK54" s="169" t="s">
        <v>101</v>
      </c>
      <c r="AL54" s="167"/>
      <c r="AM54" s="168"/>
      <c r="AN54" s="167"/>
      <c r="AO54" s="169" t="s">
        <v>98</v>
      </c>
      <c r="AP54" s="167"/>
      <c r="AQ54" s="168"/>
      <c r="AR54" s="167"/>
      <c r="AS54" s="168"/>
      <c r="AT54" s="167"/>
      <c r="AU54" s="167"/>
    </row>
    <row r="55" spans="1:47" s="93" customFormat="1" ht="15.95" customHeight="1" thickTop="1" thickBot="1" x14ac:dyDescent="0.3">
      <c r="A55" s="165"/>
      <c r="B55" s="104" t="s">
        <v>10</v>
      </c>
      <c r="C55" s="105"/>
      <c r="D55" s="106" t="s">
        <v>11</v>
      </c>
      <c r="E55" s="148" t="s">
        <v>75</v>
      </c>
      <c r="F55" s="148" t="s">
        <v>76</v>
      </c>
      <c r="G55" s="141" t="s">
        <v>77</v>
      </c>
      <c r="H55" s="106" t="s">
        <v>75</v>
      </c>
      <c r="I55" s="148" t="s">
        <v>76</v>
      </c>
      <c r="J55" s="141" t="s">
        <v>77</v>
      </c>
      <c r="K55" s="107" t="s">
        <v>12</v>
      </c>
      <c r="L55" s="108" t="s">
        <v>13</v>
      </c>
      <c r="M55" s="108" t="s">
        <v>16</v>
      </c>
      <c r="N55" s="205" t="s">
        <v>14</v>
      </c>
      <c r="O55" s="206" t="s">
        <v>18</v>
      </c>
      <c r="P55" s="207" t="s">
        <v>80</v>
      </c>
      <c r="Q55" s="113" t="s">
        <v>79</v>
      </c>
      <c r="R55" s="114"/>
      <c r="S55" s="115" t="s">
        <v>20</v>
      </c>
      <c r="T55" s="194"/>
      <c r="U55" s="232" t="s">
        <v>109</v>
      </c>
      <c r="V55" s="233"/>
      <c r="W55" s="233"/>
      <c r="X55" s="233"/>
      <c r="Y55" s="234"/>
      <c r="Z55" s="116" t="s">
        <v>67</v>
      </c>
      <c r="AA55" s="117" t="s">
        <v>68</v>
      </c>
      <c r="AB55" s="118" t="s">
        <v>69</v>
      </c>
      <c r="AC55" s="170" t="s">
        <v>66</v>
      </c>
      <c r="AD55" s="173" t="s">
        <v>85</v>
      </c>
      <c r="AE55" s="172">
        <f>E56+F56/60+G56/60/60</f>
        <v>41.665733333333328</v>
      </c>
      <c r="AF55" s="173" t="s">
        <v>86</v>
      </c>
      <c r="AG55" s="172" t="e">
        <f>E59+F59/60+G59/60/60</f>
        <v>#VALUE!</v>
      </c>
      <c r="AH55" s="179" t="s">
        <v>92</v>
      </c>
      <c r="AI55" s="172" t="e">
        <f>AG55-AE55</f>
        <v>#VALUE!</v>
      </c>
      <c r="AJ55" s="173" t="s">
        <v>94</v>
      </c>
      <c r="AK55" s="172" t="e">
        <f>AI56*60*COS((AE55+AG55)/2*PI()/180)</f>
        <v>#VALUE!</v>
      </c>
      <c r="AL55" s="173" t="s">
        <v>96</v>
      </c>
      <c r="AM55" s="172" t="e">
        <f>AK55*6076.12</f>
        <v>#VALUE!</v>
      </c>
      <c r="AN55" s="173" t="s">
        <v>99</v>
      </c>
      <c r="AO55" s="172">
        <f>AE55*PI()/180</f>
        <v>0.72720423192461858</v>
      </c>
      <c r="AP55" s="173" t="s">
        <v>102</v>
      </c>
      <c r="AQ55" s="172" t="e">
        <f>AG55 *PI()/180</f>
        <v>#VALUE!</v>
      </c>
      <c r="AR55" s="173" t="s">
        <v>104</v>
      </c>
      <c r="AS55" s="172" t="e">
        <f>1*ATAN2(COS(AO55)*SIN(AQ55)-SIN(AO55)*COS(AQ55)*COS(AQ56-AO56),SIN(AQ56-AO56)*COS(AQ55))</f>
        <v>#VALUE!</v>
      </c>
      <c r="AT55" s="174" t="s">
        <v>107</v>
      </c>
      <c r="AU55" s="180" t="e">
        <f>SQRT(AK56*AK56+AK55*AK55)</f>
        <v>#VALUE!</v>
      </c>
    </row>
    <row r="56" spans="1:47" s="93" customFormat="1" ht="15.95" customHeight="1" thickBot="1" x14ac:dyDescent="0.3">
      <c r="A56" s="96">
        <v>0</v>
      </c>
      <c r="B56" s="235" t="s">
        <v>129</v>
      </c>
      <c r="C56" s="238" t="s">
        <v>0</v>
      </c>
      <c r="D56" s="138" t="s">
        <v>66</v>
      </c>
      <c r="E56" s="149">
        <v>41</v>
      </c>
      <c r="F56" s="153">
        <v>39</v>
      </c>
      <c r="G56" s="97">
        <v>56.64</v>
      </c>
      <c r="H56" s="129">
        <v>69</v>
      </c>
      <c r="I56" s="153">
        <v>58</v>
      </c>
      <c r="J56" s="97">
        <v>59.76</v>
      </c>
      <c r="K56" s="241" t="s">
        <v>0</v>
      </c>
      <c r="L56" s="243" t="s">
        <v>0</v>
      </c>
      <c r="M56" s="245">
        <v>6.9</v>
      </c>
      <c r="N56" s="246">
        <f>IF(M56=" "," ",(M56+$B$8-M59))</f>
        <v>6.9</v>
      </c>
      <c r="O56" s="248">
        <v>500</v>
      </c>
      <c r="P56" s="250">
        <v>42975</v>
      </c>
      <c r="Q56" s="111">
        <v>43221</v>
      </c>
      <c r="R56" s="112">
        <v>43405</v>
      </c>
      <c r="S56" s="252" t="s">
        <v>116</v>
      </c>
      <c r="T56" s="253"/>
      <c r="U56" s="195">
        <v>1</v>
      </c>
      <c r="V56" s="119" t="s">
        <v>0</v>
      </c>
      <c r="W56" s="120" t="s">
        <v>0</v>
      </c>
      <c r="X56" s="121" t="s">
        <v>0</v>
      </c>
      <c r="Y56" s="122" t="s">
        <v>0</v>
      </c>
      <c r="Z56" s="123" t="s">
        <v>0</v>
      </c>
      <c r="AA56" s="119" t="s">
        <v>0</v>
      </c>
      <c r="AB56" s="124" t="s">
        <v>0</v>
      </c>
      <c r="AC56" s="170" t="s">
        <v>21</v>
      </c>
      <c r="AD56" s="173" t="s">
        <v>87</v>
      </c>
      <c r="AE56" s="172">
        <f>H56+I56/60+J56/60/60</f>
        <v>69.983266666666665</v>
      </c>
      <c r="AF56" s="173" t="s">
        <v>88</v>
      </c>
      <c r="AG56" s="172" t="e">
        <f>H59+I59/60+J59/60/60</f>
        <v>#VALUE!</v>
      </c>
      <c r="AH56" s="179" t="s">
        <v>93</v>
      </c>
      <c r="AI56" s="172" t="e">
        <f>AE56-AG56</f>
        <v>#VALUE!</v>
      </c>
      <c r="AJ56" s="173" t="s">
        <v>95</v>
      </c>
      <c r="AK56" s="172" t="e">
        <f>AI55*60</f>
        <v>#VALUE!</v>
      </c>
      <c r="AL56" s="173" t="s">
        <v>97</v>
      </c>
      <c r="AM56" s="172" t="e">
        <f>AK56*6076.12</f>
        <v>#VALUE!</v>
      </c>
      <c r="AN56" s="173" t="s">
        <v>100</v>
      </c>
      <c r="AO56" s="172">
        <f>AE56*PI()/180</f>
        <v>1.2214384246345302</v>
      </c>
      <c r="AP56" s="173" t="s">
        <v>103</v>
      </c>
      <c r="AQ56" s="172" t="e">
        <f>AG56*PI()/180</f>
        <v>#VALUE!</v>
      </c>
      <c r="AR56" s="173" t="s">
        <v>105</v>
      </c>
      <c r="AS56" s="171" t="e">
        <f>IF(360+AS55/(2*PI())*360&gt;360,AS55/(PI())*360,360+AS55/(2*PI())*360)</f>
        <v>#VALUE!</v>
      </c>
      <c r="AT56" s="175"/>
      <c r="AU56" s="175"/>
    </row>
    <row r="57" spans="1:47" s="93" customFormat="1" ht="15.95" customHeight="1" thickTop="1" thickBot="1" x14ac:dyDescent="0.3">
      <c r="A57" s="140">
        <v>100116977820</v>
      </c>
      <c r="B57" s="236"/>
      <c r="C57" s="239"/>
      <c r="D57" s="138" t="s">
        <v>71</v>
      </c>
      <c r="E57" s="483" t="s">
        <v>84</v>
      </c>
      <c r="F57" s="484"/>
      <c r="G57" s="484"/>
      <c r="H57" s="484"/>
      <c r="I57" s="484"/>
      <c r="J57" s="485"/>
      <c r="K57" s="242"/>
      <c r="L57" s="244"/>
      <c r="M57" s="245"/>
      <c r="N57" s="247"/>
      <c r="O57" s="249"/>
      <c r="P57" s="251"/>
      <c r="Q57" s="268" t="s">
        <v>130</v>
      </c>
      <c r="R57" s="269"/>
      <c r="S57" s="269"/>
      <c r="T57" s="269"/>
      <c r="U57" s="259" t="s">
        <v>171</v>
      </c>
      <c r="V57" s="260"/>
      <c r="W57" s="260"/>
      <c r="X57" s="260"/>
      <c r="Y57" s="261"/>
      <c r="Z57" s="217" t="s">
        <v>117</v>
      </c>
      <c r="AA57" s="218"/>
      <c r="AB57" s="219"/>
      <c r="AC57" s="176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3" t="s">
        <v>106</v>
      </c>
      <c r="AS57" s="171" t="e">
        <f>61.582*ACOS(SIN(AE55)*SIN(AG55)+COS(AE55)*COS(AG55)*(AE56-AG56))*6076.12</f>
        <v>#VALUE!</v>
      </c>
      <c r="AT57" s="175"/>
      <c r="AU57" s="175"/>
    </row>
    <row r="58" spans="1:47" s="92" customFormat="1" ht="15.95" customHeight="1" thickBot="1" x14ac:dyDescent="0.3">
      <c r="A58" s="521">
        <v>10</v>
      </c>
      <c r="B58" s="236"/>
      <c r="C58" s="239"/>
      <c r="D58" s="138" t="s">
        <v>72</v>
      </c>
      <c r="E58" s="486" t="s">
        <v>83</v>
      </c>
      <c r="F58" s="487"/>
      <c r="G58" s="487"/>
      <c r="H58" s="487"/>
      <c r="I58" s="487"/>
      <c r="J58" s="488"/>
      <c r="K58" s="98" t="s">
        <v>15</v>
      </c>
      <c r="L58" s="188" t="s">
        <v>108</v>
      </c>
      <c r="M58" s="99" t="s">
        <v>78</v>
      </c>
      <c r="N58" s="100" t="s">
        <v>4</v>
      </c>
      <c r="O58" s="101" t="s">
        <v>17</v>
      </c>
      <c r="P58" s="202" t="s">
        <v>19</v>
      </c>
      <c r="Q58" s="270"/>
      <c r="R58" s="269"/>
      <c r="S58" s="269"/>
      <c r="T58" s="269"/>
      <c r="U58" s="262"/>
      <c r="V58" s="263"/>
      <c r="W58" s="263"/>
      <c r="X58" s="263"/>
      <c r="Y58" s="264"/>
      <c r="Z58" s="220"/>
      <c r="AA58" s="221"/>
      <c r="AB58" s="222"/>
      <c r="AC58" s="91"/>
      <c r="AD58" s="187"/>
      <c r="AE58" s="187"/>
      <c r="AF58" s="187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187"/>
      <c r="AS58" s="187"/>
      <c r="AT58" s="187"/>
      <c r="AU58" s="187"/>
    </row>
    <row r="59" spans="1:47" s="90" customFormat="1" ht="35.1" customHeight="1" thickTop="1" thickBot="1" x14ac:dyDescent="0.3">
      <c r="A59" s="215" t="str">
        <f>IF(Z56=1,"VERIFIED",IF(AA56=1,"RECHECKED",IF(V56=1,"RECHECK",IF(X56=1,"VERIFY",IF(Y56=1,"NEED PMT APP","SANITY CHECK ONLY")))))</f>
        <v>SANITY CHECK ONLY</v>
      </c>
      <c r="B59" s="237"/>
      <c r="C59" s="240"/>
      <c r="D59" s="139" t="s">
        <v>21</v>
      </c>
      <c r="E59" s="151" t="s">
        <v>0</v>
      </c>
      <c r="F59" s="155" t="s">
        <v>0</v>
      </c>
      <c r="G59" s="147" t="s">
        <v>0</v>
      </c>
      <c r="H59" s="146" t="s">
        <v>0</v>
      </c>
      <c r="I59" s="155" t="s">
        <v>0</v>
      </c>
      <c r="J59" s="147" t="s">
        <v>0</v>
      </c>
      <c r="K59" s="102" t="s">
        <v>0</v>
      </c>
      <c r="L59" s="182" t="str">
        <f>IF(E59=" ","Not being used ",AU55*6076.12)</f>
        <v xml:space="preserve">Not being used </v>
      </c>
      <c r="M59" s="181">
        <v>0</v>
      </c>
      <c r="N59" s="211" t="str">
        <f>IF(W56=1,"Need Photo","Has Photo")</f>
        <v>Has Photo</v>
      </c>
      <c r="O59" s="137" t="s">
        <v>82</v>
      </c>
      <c r="P59" s="204" t="str">
        <f>IF(E59=" ","Not being used",(IF(L59&gt;O56,"OFF STA","ON STA")))</f>
        <v>Not being used</v>
      </c>
      <c r="Q59" s="271"/>
      <c r="R59" s="272"/>
      <c r="S59" s="272"/>
      <c r="T59" s="272"/>
      <c r="U59" s="265"/>
      <c r="V59" s="266"/>
      <c r="W59" s="266"/>
      <c r="X59" s="266"/>
      <c r="Y59" s="267"/>
      <c r="Z59" s="223"/>
      <c r="AA59" s="224"/>
      <c r="AB59" s="225"/>
      <c r="AC59" s="166"/>
      <c r="AD59" s="167"/>
      <c r="AE59" s="168" t="s">
        <v>89</v>
      </c>
      <c r="AF59" s="167"/>
      <c r="AG59" s="168" t="s">
        <v>90</v>
      </c>
      <c r="AH59" s="168"/>
      <c r="AI59" s="168" t="s">
        <v>91</v>
      </c>
      <c r="AJ59" s="167"/>
      <c r="AK59" s="169" t="s">
        <v>101</v>
      </c>
      <c r="AL59" s="167"/>
      <c r="AM59" s="168"/>
      <c r="AN59" s="167"/>
      <c r="AO59" s="169" t="s">
        <v>98</v>
      </c>
      <c r="AP59" s="167"/>
      <c r="AQ59" s="168"/>
      <c r="AR59" s="167"/>
      <c r="AS59" s="168"/>
      <c r="AT59" s="167"/>
      <c r="AU59" s="167"/>
    </row>
    <row r="60" spans="1:47" s="93" customFormat="1" ht="15.95" customHeight="1" thickTop="1" thickBot="1" x14ac:dyDescent="0.3">
      <c r="A60" s="165"/>
      <c r="B60" s="104" t="s">
        <v>10</v>
      </c>
      <c r="C60" s="105"/>
      <c r="D60" s="106" t="s">
        <v>11</v>
      </c>
      <c r="E60" s="148" t="s">
        <v>75</v>
      </c>
      <c r="F60" s="148" t="s">
        <v>76</v>
      </c>
      <c r="G60" s="141" t="s">
        <v>77</v>
      </c>
      <c r="H60" s="106" t="s">
        <v>75</v>
      </c>
      <c r="I60" s="148" t="s">
        <v>76</v>
      </c>
      <c r="J60" s="141" t="s">
        <v>77</v>
      </c>
      <c r="K60" s="107" t="s">
        <v>12</v>
      </c>
      <c r="L60" s="108" t="s">
        <v>13</v>
      </c>
      <c r="M60" s="108" t="s">
        <v>16</v>
      </c>
      <c r="N60" s="109" t="s">
        <v>14</v>
      </c>
      <c r="O60" s="110" t="s">
        <v>18</v>
      </c>
      <c r="P60" s="201" t="s">
        <v>80</v>
      </c>
      <c r="Q60" s="113" t="s">
        <v>79</v>
      </c>
      <c r="R60" s="114"/>
      <c r="S60" s="115" t="s">
        <v>20</v>
      </c>
      <c r="T60" s="194"/>
      <c r="U60" s="232" t="s">
        <v>109</v>
      </c>
      <c r="V60" s="233"/>
      <c r="W60" s="233"/>
      <c r="X60" s="233"/>
      <c r="Y60" s="234"/>
      <c r="Z60" s="133" t="s">
        <v>67</v>
      </c>
      <c r="AA60" s="134" t="s">
        <v>68</v>
      </c>
      <c r="AB60" s="135" t="s">
        <v>69</v>
      </c>
      <c r="AC60" s="170" t="s">
        <v>66</v>
      </c>
      <c r="AD60" s="173" t="s">
        <v>85</v>
      </c>
      <c r="AE60" s="172">
        <f>E61+F61/60+G61/60/60</f>
        <v>41.666222222222224</v>
      </c>
      <c r="AF60" s="173" t="s">
        <v>86</v>
      </c>
      <c r="AG60" s="172" t="e">
        <f>E64+F64/60+G64/60/60</f>
        <v>#VALUE!</v>
      </c>
      <c r="AH60" s="179" t="s">
        <v>92</v>
      </c>
      <c r="AI60" s="172" t="e">
        <f>AG60-AE60</f>
        <v>#VALUE!</v>
      </c>
      <c r="AJ60" s="173" t="s">
        <v>94</v>
      </c>
      <c r="AK60" s="172" t="e">
        <f>AI61*60*COS((AE60+AG60)/2*PI()/180)</f>
        <v>#VALUE!</v>
      </c>
      <c r="AL60" s="173" t="s">
        <v>96</v>
      </c>
      <c r="AM60" s="172" t="e">
        <f>AK60*6076.12</f>
        <v>#VALUE!</v>
      </c>
      <c r="AN60" s="173" t="s">
        <v>99</v>
      </c>
      <c r="AO60" s="172">
        <f>AE60*PI()/180</f>
        <v>0.72721276464540618</v>
      </c>
      <c r="AP60" s="173" t="s">
        <v>102</v>
      </c>
      <c r="AQ60" s="172" t="e">
        <f>AG60 *PI()/180</f>
        <v>#VALUE!</v>
      </c>
      <c r="AR60" s="173" t="s">
        <v>104</v>
      </c>
      <c r="AS60" s="172" t="e">
        <f>1*ATAN2(COS(AO60)*SIN(AQ60)-SIN(AO60)*COS(AQ60)*COS(AQ61-AO61),SIN(AQ61-AO61)*COS(AQ60))</f>
        <v>#VALUE!</v>
      </c>
      <c r="AT60" s="174" t="s">
        <v>107</v>
      </c>
      <c r="AU60" s="180" t="e">
        <f>SQRT(AK61*AK61+AK60*AK60)</f>
        <v>#VALUE!</v>
      </c>
    </row>
    <row r="61" spans="1:47" s="93" customFormat="1" ht="15.95" customHeight="1" thickBot="1" x14ac:dyDescent="0.3">
      <c r="A61" s="96">
        <v>13934</v>
      </c>
      <c r="B61" s="235" t="s">
        <v>131</v>
      </c>
      <c r="C61" s="238" t="s">
        <v>0</v>
      </c>
      <c r="D61" s="138" t="s">
        <v>66</v>
      </c>
      <c r="E61" s="149">
        <v>41</v>
      </c>
      <c r="F61" s="153">
        <v>39</v>
      </c>
      <c r="G61" s="97">
        <v>58.4</v>
      </c>
      <c r="H61" s="129">
        <v>69</v>
      </c>
      <c r="I61" s="153">
        <v>59</v>
      </c>
      <c r="J61" s="97">
        <v>4.0999999999999996</v>
      </c>
      <c r="K61" s="241" t="s">
        <v>0</v>
      </c>
      <c r="L61" s="243" t="s">
        <v>0</v>
      </c>
      <c r="M61" s="245">
        <v>5.4</v>
      </c>
      <c r="N61" s="246">
        <f>IF(M61=" "," ",(M61+$B$8-M64))</f>
        <v>5.4</v>
      </c>
      <c r="O61" s="248">
        <v>50</v>
      </c>
      <c r="P61" s="250">
        <v>42975</v>
      </c>
      <c r="Q61" s="111">
        <v>43205</v>
      </c>
      <c r="R61" s="112">
        <v>43388</v>
      </c>
      <c r="S61" s="252" t="s">
        <v>81</v>
      </c>
      <c r="T61" s="253"/>
      <c r="U61" s="195">
        <v>1</v>
      </c>
      <c r="V61" s="119" t="s">
        <v>0</v>
      </c>
      <c r="W61" s="120" t="s">
        <v>0</v>
      </c>
      <c r="X61" s="121" t="s">
        <v>0</v>
      </c>
      <c r="Y61" s="122" t="s">
        <v>0</v>
      </c>
      <c r="Z61" s="131" t="s">
        <v>0</v>
      </c>
      <c r="AA61" s="130" t="s">
        <v>0</v>
      </c>
      <c r="AB61" s="132" t="s">
        <v>0</v>
      </c>
      <c r="AC61" s="170" t="s">
        <v>21</v>
      </c>
      <c r="AD61" s="173" t="s">
        <v>87</v>
      </c>
      <c r="AE61" s="172">
        <f>H61+I61/60+J61/60/60</f>
        <v>69.984472222222223</v>
      </c>
      <c r="AF61" s="173" t="s">
        <v>88</v>
      </c>
      <c r="AG61" s="172" t="e">
        <f>H64+I64/60+J64/60/60</f>
        <v>#VALUE!</v>
      </c>
      <c r="AH61" s="179" t="s">
        <v>93</v>
      </c>
      <c r="AI61" s="172" t="e">
        <f>AE61-AG61</f>
        <v>#VALUE!</v>
      </c>
      <c r="AJ61" s="173" t="s">
        <v>95</v>
      </c>
      <c r="AK61" s="172" t="e">
        <f>AI60*60</f>
        <v>#VALUE!</v>
      </c>
      <c r="AL61" s="173" t="s">
        <v>97</v>
      </c>
      <c r="AM61" s="172" t="e">
        <f>AK61*6076.12</f>
        <v>#VALUE!</v>
      </c>
      <c r="AN61" s="173" t="s">
        <v>100</v>
      </c>
      <c r="AO61" s="172">
        <f>AE61*PI()/180</f>
        <v>1.2214594655482904</v>
      </c>
      <c r="AP61" s="173" t="s">
        <v>103</v>
      </c>
      <c r="AQ61" s="172" t="e">
        <f>AG61*PI()/180</f>
        <v>#VALUE!</v>
      </c>
      <c r="AR61" s="173" t="s">
        <v>105</v>
      </c>
      <c r="AS61" s="171" t="e">
        <f>IF(360+AS60/(2*PI())*360&gt;360,AS60/(PI())*360,360+AS60/(2*PI())*360)</f>
        <v>#VALUE!</v>
      </c>
      <c r="AT61" s="175"/>
      <c r="AU61" s="175"/>
    </row>
    <row r="62" spans="1:47" s="93" customFormat="1" ht="15.95" customHeight="1" thickTop="1" thickBot="1" x14ac:dyDescent="0.3">
      <c r="A62" s="140">
        <v>200100218062</v>
      </c>
      <c r="B62" s="236"/>
      <c r="C62" s="239"/>
      <c r="D62" s="138" t="s">
        <v>71</v>
      </c>
      <c r="E62" s="150">
        <f t="shared" ref="E62:J62" si="6">E61</f>
        <v>41</v>
      </c>
      <c r="F62" s="154">
        <f t="shared" si="6"/>
        <v>39</v>
      </c>
      <c r="G62" s="144">
        <f t="shared" si="6"/>
        <v>58.4</v>
      </c>
      <c r="H62" s="126">
        <f t="shared" si="6"/>
        <v>69</v>
      </c>
      <c r="I62" s="154">
        <f t="shared" si="6"/>
        <v>59</v>
      </c>
      <c r="J62" s="145">
        <f t="shared" si="6"/>
        <v>4.0999999999999996</v>
      </c>
      <c r="K62" s="242"/>
      <c r="L62" s="244"/>
      <c r="M62" s="245"/>
      <c r="N62" s="247"/>
      <c r="O62" s="249"/>
      <c r="P62" s="251"/>
      <c r="Q62" s="268" t="s">
        <v>196</v>
      </c>
      <c r="R62" s="269"/>
      <c r="S62" s="269"/>
      <c r="T62" s="269"/>
      <c r="U62" s="259" t="s">
        <v>171</v>
      </c>
      <c r="V62" s="260"/>
      <c r="W62" s="260"/>
      <c r="X62" s="260"/>
      <c r="Y62" s="261"/>
      <c r="Z62" s="217" t="s">
        <v>117</v>
      </c>
      <c r="AA62" s="218"/>
      <c r="AB62" s="219"/>
      <c r="AC62" s="176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3" t="s">
        <v>106</v>
      </c>
      <c r="AS62" s="171" t="e">
        <f>61.582*ACOS(SIN(AE60)*SIN(AG60)+COS(AE60)*COS(AG60)*(AE61-AG61))*6076.12</f>
        <v>#VALUE!</v>
      </c>
      <c r="AT62" s="175"/>
      <c r="AU62" s="175"/>
    </row>
    <row r="63" spans="1:47" s="92" customFormat="1" ht="15.95" customHeight="1" thickBot="1" x14ac:dyDescent="0.3">
      <c r="A63" s="521">
        <v>11</v>
      </c>
      <c r="B63" s="236"/>
      <c r="C63" s="239"/>
      <c r="D63" s="138" t="s">
        <v>72</v>
      </c>
      <c r="E63" s="150">
        <f t="shared" ref="E63:J63" si="7">E62</f>
        <v>41</v>
      </c>
      <c r="F63" s="154">
        <f t="shared" si="7"/>
        <v>39</v>
      </c>
      <c r="G63" s="144">
        <f t="shared" si="7"/>
        <v>58.4</v>
      </c>
      <c r="H63" s="126">
        <f t="shared" si="7"/>
        <v>69</v>
      </c>
      <c r="I63" s="154">
        <f t="shared" si="7"/>
        <v>59</v>
      </c>
      <c r="J63" s="145">
        <f t="shared" si="7"/>
        <v>4.0999999999999996</v>
      </c>
      <c r="K63" s="98" t="s">
        <v>15</v>
      </c>
      <c r="L63" s="188" t="s">
        <v>108</v>
      </c>
      <c r="M63" s="99" t="s">
        <v>78</v>
      </c>
      <c r="N63" s="100" t="s">
        <v>4</v>
      </c>
      <c r="O63" s="101" t="s">
        <v>17</v>
      </c>
      <c r="P63" s="202" t="s">
        <v>19</v>
      </c>
      <c r="Q63" s="270"/>
      <c r="R63" s="269"/>
      <c r="S63" s="269"/>
      <c r="T63" s="269"/>
      <c r="U63" s="262"/>
      <c r="V63" s="263"/>
      <c r="W63" s="263"/>
      <c r="X63" s="263"/>
      <c r="Y63" s="264"/>
      <c r="Z63" s="220"/>
      <c r="AA63" s="221"/>
      <c r="AB63" s="222"/>
      <c r="AC63" s="91"/>
    </row>
    <row r="64" spans="1:47" s="90" customFormat="1" ht="35.1" customHeight="1" thickTop="1" thickBot="1" x14ac:dyDescent="0.3">
      <c r="A64" s="215" t="str">
        <f>IF(Z61=1,"VERIFIED",IF(AA61=1,"RECHECKED",IF(V61=1,"RECHECK",IF(X61=1,"VERIFY",IF(Y61=1,"NEED PMT APP","SANITY CHECK ONLY")))))</f>
        <v>SANITY CHECK ONLY</v>
      </c>
      <c r="B64" s="237"/>
      <c r="C64" s="240"/>
      <c r="D64" s="139" t="s">
        <v>21</v>
      </c>
      <c r="E64" s="151" t="s">
        <v>0</v>
      </c>
      <c r="F64" s="155" t="s">
        <v>0</v>
      </c>
      <c r="G64" s="147" t="s">
        <v>0</v>
      </c>
      <c r="H64" s="146" t="s">
        <v>0</v>
      </c>
      <c r="I64" s="155" t="s">
        <v>0</v>
      </c>
      <c r="J64" s="147" t="s">
        <v>0</v>
      </c>
      <c r="K64" s="102" t="s">
        <v>0</v>
      </c>
      <c r="L64" s="182" t="str">
        <f>IF(E64=" ","Not being used ",AU60*6076.12)</f>
        <v xml:space="preserve">Not being used </v>
      </c>
      <c r="M64" s="181">
        <v>0</v>
      </c>
      <c r="N64" s="125" t="str">
        <f>IF(W61=1,"Need Photo","Has Photo")</f>
        <v>Has Photo</v>
      </c>
      <c r="O64" s="137" t="s">
        <v>82</v>
      </c>
      <c r="P64" s="204" t="str">
        <f>IF(E64=" ","Not being used",(IF(L64&gt;O61,"OFF STA","ON STA")))</f>
        <v>Not being used</v>
      </c>
      <c r="Q64" s="271"/>
      <c r="R64" s="272"/>
      <c r="S64" s="272"/>
      <c r="T64" s="272"/>
      <c r="U64" s="265"/>
      <c r="V64" s="266"/>
      <c r="W64" s="266"/>
      <c r="X64" s="266"/>
      <c r="Y64" s="267"/>
      <c r="Z64" s="223"/>
      <c r="AA64" s="224"/>
      <c r="AB64" s="225"/>
      <c r="AC64" s="166"/>
      <c r="AD64" s="167"/>
      <c r="AE64" s="168" t="s">
        <v>89</v>
      </c>
      <c r="AF64" s="167"/>
      <c r="AG64" s="168" t="s">
        <v>90</v>
      </c>
      <c r="AH64" s="168"/>
      <c r="AI64" s="168" t="s">
        <v>91</v>
      </c>
      <c r="AJ64" s="167"/>
      <c r="AK64" s="169" t="s">
        <v>101</v>
      </c>
      <c r="AL64" s="167"/>
      <c r="AM64" s="168"/>
      <c r="AN64" s="167"/>
      <c r="AO64" s="169" t="s">
        <v>98</v>
      </c>
      <c r="AP64" s="167"/>
      <c r="AQ64" s="168"/>
      <c r="AR64" s="167"/>
      <c r="AS64" s="168"/>
      <c r="AT64" s="167"/>
      <c r="AU64" s="167"/>
    </row>
    <row r="65" spans="1:47" s="93" customFormat="1" ht="15.95" customHeight="1" thickTop="1" thickBot="1" x14ac:dyDescent="0.3">
      <c r="A65" s="165"/>
      <c r="B65" s="104" t="s">
        <v>10</v>
      </c>
      <c r="C65" s="105"/>
      <c r="D65" s="106" t="s">
        <v>11</v>
      </c>
      <c r="E65" s="148" t="s">
        <v>75</v>
      </c>
      <c r="F65" s="148" t="s">
        <v>76</v>
      </c>
      <c r="G65" s="141" t="s">
        <v>77</v>
      </c>
      <c r="H65" s="106" t="s">
        <v>75</v>
      </c>
      <c r="I65" s="148" t="s">
        <v>76</v>
      </c>
      <c r="J65" s="141" t="s">
        <v>77</v>
      </c>
      <c r="K65" s="107" t="s">
        <v>12</v>
      </c>
      <c r="L65" s="108" t="s">
        <v>13</v>
      </c>
      <c r="M65" s="108" t="s">
        <v>16</v>
      </c>
      <c r="N65" s="109" t="s">
        <v>14</v>
      </c>
      <c r="O65" s="110" t="s">
        <v>18</v>
      </c>
      <c r="P65" s="201" t="s">
        <v>80</v>
      </c>
      <c r="Q65" s="113" t="s">
        <v>79</v>
      </c>
      <c r="R65" s="114"/>
      <c r="S65" s="115" t="s">
        <v>20</v>
      </c>
      <c r="T65" s="194"/>
      <c r="U65" s="232" t="s">
        <v>109</v>
      </c>
      <c r="V65" s="233"/>
      <c r="W65" s="233"/>
      <c r="X65" s="233"/>
      <c r="Y65" s="234"/>
      <c r="Z65" s="133" t="s">
        <v>67</v>
      </c>
      <c r="AA65" s="134" t="s">
        <v>68</v>
      </c>
      <c r="AB65" s="135" t="s">
        <v>69</v>
      </c>
      <c r="AC65" s="170" t="s">
        <v>66</v>
      </c>
      <c r="AD65" s="173" t="s">
        <v>85</v>
      </c>
      <c r="AE65" s="172">
        <f>E66+F66/60+G66/60/60</f>
        <v>41.667458611111108</v>
      </c>
      <c r="AF65" s="173" t="s">
        <v>86</v>
      </c>
      <c r="AG65" s="172" t="e">
        <f>E69+F69/60+G69/60/60</f>
        <v>#VALUE!</v>
      </c>
      <c r="AH65" s="179" t="s">
        <v>92</v>
      </c>
      <c r="AI65" s="172" t="e">
        <f>AG65-AE65</f>
        <v>#VALUE!</v>
      </c>
      <c r="AJ65" s="173" t="s">
        <v>94</v>
      </c>
      <c r="AK65" s="172" t="e">
        <f>AI66*60*COS((AE65+AG65)/2*PI()/180)</f>
        <v>#VALUE!</v>
      </c>
      <c r="AL65" s="173" t="s">
        <v>96</v>
      </c>
      <c r="AM65" s="172" t="e">
        <f>AK65*6076.12</f>
        <v>#VALUE!</v>
      </c>
      <c r="AN65" s="173" t="s">
        <v>99</v>
      </c>
      <c r="AO65" s="172">
        <f>AE65*PI()/180</f>
        <v>0.7272343437023524</v>
      </c>
      <c r="AP65" s="173" t="s">
        <v>102</v>
      </c>
      <c r="AQ65" s="172" t="e">
        <f>AG65 *PI()/180</f>
        <v>#VALUE!</v>
      </c>
      <c r="AR65" s="173" t="s">
        <v>104</v>
      </c>
      <c r="AS65" s="172" t="e">
        <f>1*ATAN2(COS(AO65)*SIN(AQ65)-SIN(AO65)*COS(AQ65)*COS(AQ66-AO66),SIN(AQ66-AO66)*COS(AQ65))</f>
        <v>#VALUE!</v>
      </c>
      <c r="AT65" s="174" t="s">
        <v>107</v>
      </c>
      <c r="AU65" s="180" t="e">
        <f>SQRT(AK66*AK66+AK65*AK65)</f>
        <v>#VALUE!</v>
      </c>
    </row>
    <row r="66" spans="1:47" s="93" customFormat="1" ht="15.95" customHeight="1" thickBot="1" x14ac:dyDescent="0.3">
      <c r="A66" s="96">
        <v>13935</v>
      </c>
      <c r="B66" s="235" t="s">
        <v>133</v>
      </c>
      <c r="C66" s="238" t="s">
        <v>0</v>
      </c>
      <c r="D66" s="138" t="s">
        <v>66</v>
      </c>
      <c r="E66" s="149">
        <v>41</v>
      </c>
      <c r="F66" s="153">
        <v>40</v>
      </c>
      <c r="G66" s="97">
        <v>2.851</v>
      </c>
      <c r="H66" s="129">
        <v>69</v>
      </c>
      <c r="I66" s="153">
        <v>59</v>
      </c>
      <c r="J66" s="97">
        <v>11.273</v>
      </c>
      <c r="K66" s="241" t="s">
        <v>0</v>
      </c>
      <c r="L66" s="243" t="s">
        <v>0</v>
      </c>
      <c r="M66" s="245">
        <v>5.3</v>
      </c>
      <c r="N66" s="246">
        <f>IF(M66=" "," ",(M66+$B$8-M69))</f>
        <v>5.3</v>
      </c>
      <c r="O66" s="248">
        <v>50</v>
      </c>
      <c r="P66" s="250">
        <v>42975</v>
      </c>
      <c r="Q66" s="111">
        <v>43205</v>
      </c>
      <c r="R66" s="112">
        <v>43388</v>
      </c>
      <c r="S66" s="252" t="s">
        <v>124</v>
      </c>
      <c r="T66" s="253"/>
      <c r="U66" s="195">
        <v>1</v>
      </c>
      <c r="V66" s="119" t="s">
        <v>0</v>
      </c>
      <c r="W66" s="120" t="s">
        <v>0</v>
      </c>
      <c r="X66" s="121" t="s">
        <v>0</v>
      </c>
      <c r="Y66" s="122" t="s">
        <v>0</v>
      </c>
      <c r="Z66" s="131" t="s">
        <v>0</v>
      </c>
      <c r="AA66" s="130" t="s">
        <v>0</v>
      </c>
      <c r="AB66" s="132" t="s">
        <v>0</v>
      </c>
      <c r="AC66" s="170" t="s">
        <v>21</v>
      </c>
      <c r="AD66" s="173" t="s">
        <v>87</v>
      </c>
      <c r="AE66" s="172">
        <f>H66+I66/60+J66/60/60</f>
        <v>69.986464722222223</v>
      </c>
      <c r="AF66" s="173" t="s">
        <v>88</v>
      </c>
      <c r="AG66" s="172" t="e">
        <f>H69+I69/60+J69/60/60</f>
        <v>#VALUE!</v>
      </c>
      <c r="AH66" s="179" t="s">
        <v>93</v>
      </c>
      <c r="AI66" s="172" t="e">
        <f>AE66-AG66</f>
        <v>#VALUE!</v>
      </c>
      <c r="AJ66" s="173" t="s">
        <v>95</v>
      </c>
      <c r="AK66" s="172" t="e">
        <f>AI65*60</f>
        <v>#VALUE!</v>
      </c>
      <c r="AL66" s="173" t="s">
        <v>97</v>
      </c>
      <c r="AM66" s="172" t="e">
        <f>AK66*6076.12</f>
        <v>#VALUE!</v>
      </c>
      <c r="AN66" s="173" t="s">
        <v>100</v>
      </c>
      <c r="AO66" s="172">
        <f>AE66*PI()/180</f>
        <v>1.2214942412336365</v>
      </c>
      <c r="AP66" s="173" t="s">
        <v>103</v>
      </c>
      <c r="AQ66" s="172" t="e">
        <f>AG66*PI()/180</f>
        <v>#VALUE!</v>
      </c>
      <c r="AR66" s="173" t="s">
        <v>105</v>
      </c>
      <c r="AS66" s="171" t="e">
        <f>IF(360+AS65/(2*PI())*360&gt;360,AS65/(PI())*360,360+AS65/(2*PI())*360)</f>
        <v>#VALUE!</v>
      </c>
      <c r="AT66" s="175"/>
      <c r="AU66" s="175"/>
    </row>
    <row r="67" spans="1:47" s="93" customFormat="1" ht="15.95" customHeight="1" thickTop="1" thickBot="1" x14ac:dyDescent="0.3">
      <c r="A67" s="140">
        <v>200100218064</v>
      </c>
      <c r="B67" s="236"/>
      <c r="C67" s="239"/>
      <c r="D67" s="138" t="s">
        <v>71</v>
      </c>
      <c r="E67" s="150">
        <f t="shared" ref="E67:J67" si="8">E66</f>
        <v>41</v>
      </c>
      <c r="F67" s="154">
        <f t="shared" si="8"/>
        <v>40</v>
      </c>
      <c r="G67" s="144">
        <f t="shared" si="8"/>
        <v>2.851</v>
      </c>
      <c r="H67" s="126">
        <f t="shared" si="8"/>
        <v>69</v>
      </c>
      <c r="I67" s="154">
        <f t="shared" si="8"/>
        <v>59</v>
      </c>
      <c r="J67" s="145">
        <f t="shared" si="8"/>
        <v>11.273</v>
      </c>
      <c r="K67" s="242"/>
      <c r="L67" s="244"/>
      <c r="M67" s="245"/>
      <c r="N67" s="247"/>
      <c r="O67" s="249"/>
      <c r="P67" s="251"/>
      <c r="Q67" s="268" t="s">
        <v>197</v>
      </c>
      <c r="R67" s="269"/>
      <c r="S67" s="269"/>
      <c r="T67" s="269"/>
      <c r="U67" s="259" t="s">
        <v>171</v>
      </c>
      <c r="V67" s="260"/>
      <c r="W67" s="260"/>
      <c r="X67" s="260"/>
      <c r="Y67" s="261"/>
      <c r="Z67" s="217" t="s">
        <v>117</v>
      </c>
      <c r="AA67" s="218"/>
      <c r="AB67" s="219"/>
      <c r="AC67" s="176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173" t="s">
        <v>106</v>
      </c>
      <c r="AS67" s="171" t="e">
        <f>61.582*ACOS(SIN(AE65)*SIN(AG65)+COS(AE65)*COS(AG65)*(AE66-AG66))*6076.12</f>
        <v>#VALUE!</v>
      </c>
      <c r="AT67" s="175"/>
      <c r="AU67" s="175"/>
    </row>
    <row r="68" spans="1:47" s="92" customFormat="1" ht="15.95" customHeight="1" thickBot="1" x14ac:dyDescent="0.3">
      <c r="A68" s="521">
        <v>12</v>
      </c>
      <c r="B68" s="236"/>
      <c r="C68" s="239"/>
      <c r="D68" s="138" t="s">
        <v>72</v>
      </c>
      <c r="E68" s="150">
        <f t="shared" ref="E68:J68" si="9">E67</f>
        <v>41</v>
      </c>
      <c r="F68" s="154">
        <f t="shared" si="9"/>
        <v>40</v>
      </c>
      <c r="G68" s="144">
        <f t="shared" si="9"/>
        <v>2.851</v>
      </c>
      <c r="H68" s="126">
        <f t="shared" si="9"/>
        <v>69</v>
      </c>
      <c r="I68" s="154">
        <f t="shared" si="9"/>
        <v>59</v>
      </c>
      <c r="J68" s="145">
        <f t="shared" si="9"/>
        <v>11.273</v>
      </c>
      <c r="K68" s="98" t="s">
        <v>15</v>
      </c>
      <c r="L68" s="188" t="s">
        <v>108</v>
      </c>
      <c r="M68" s="99" t="s">
        <v>78</v>
      </c>
      <c r="N68" s="100" t="s">
        <v>4</v>
      </c>
      <c r="O68" s="101" t="s">
        <v>17</v>
      </c>
      <c r="P68" s="202" t="s">
        <v>19</v>
      </c>
      <c r="Q68" s="270"/>
      <c r="R68" s="269"/>
      <c r="S68" s="269"/>
      <c r="T68" s="269"/>
      <c r="U68" s="262"/>
      <c r="V68" s="263"/>
      <c r="W68" s="263"/>
      <c r="X68" s="263"/>
      <c r="Y68" s="264"/>
      <c r="Z68" s="220"/>
      <c r="AA68" s="221"/>
      <c r="AB68" s="222"/>
      <c r="AC68" s="91"/>
    </row>
    <row r="69" spans="1:47" s="90" customFormat="1" ht="35.1" customHeight="1" thickTop="1" thickBot="1" x14ac:dyDescent="0.3">
      <c r="A69" s="215" t="str">
        <f>IF(Z66=1,"VERIFIED",IF(AA66=1,"RECHECKED",IF(V66=1,"RECHECK",IF(X66=1,"VERIFY",IF(Y66=1,"NEED PMT APP","SANITY CHECK ONLY")))))</f>
        <v>SANITY CHECK ONLY</v>
      </c>
      <c r="B69" s="237"/>
      <c r="C69" s="240"/>
      <c r="D69" s="139" t="s">
        <v>21</v>
      </c>
      <c r="E69" s="151" t="s">
        <v>0</v>
      </c>
      <c r="F69" s="155" t="s">
        <v>0</v>
      </c>
      <c r="G69" s="147" t="s">
        <v>0</v>
      </c>
      <c r="H69" s="146" t="s">
        <v>0</v>
      </c>
      <c r="I69" s="155" t="s">
        <v>0</v>
      </c>
      <c r="J69" s="147" t="s">
        <v>0</v>
      </c>
      <c r="K69" s="102" t="s">
        <v>0</v>
      </c>
      <c r="L69" s="182" t="str">
        <f>IF(E69=" ","Not being used ",AU65*6076.12)</f>
        <v xml:space="preserve">Not being used </v>
      </c>
      <c r="M69" s="181">
        <v>0</v>
      </c>
      <c r="N69" s="208" t="str">
        <f>IF(W66=1,"Need Photo","Has Photo")</f>
        <v>Has Photo</v>
      </c>
      <c r="O69" s="209" t="s">
        <v>82</v>
      </c>
      <c r="P69" s="204" t="str">
        <f>IF(E69=" ","Not being used",(IF(L69&gt;O66,"OFF STA","ON STA")))</f>
        <v>Not being used</v>
      </c>
      <c r="Q69" s="271"/>
      <c r="R69" s="272"/>
      <c r="S69" s="272"/>
      <c r="T69" s="272"/>
      <c r="U69" s="265"/>
      <c r="V69" s="266"/>
      <c r="W69" s="266"/>
      <c r="X69" s="266"/>
      <c r="Y69" s="267"/>
      <c r="Z69" s="223"/>
      <c r="AA69" s="224"/>
      <c r="AB69" s="225"/>
      <c r="AC69" s="166"/>
      <c r="AD69" s="167"/>
      <c r="AE69" s="168" t="s">
        <v>89</v>
      </c>
      <c r="AF69" s="167"/>
      <c r="AG69" s="168" t="s">
        <v>90</v>
      </c>
      <c r="AH69" s="168"/>
      <c r="AI69" s="168" t="s">
        <v>91</v>
      </c>
      <c r="AJ69" s="167"/>
      <c r="AK69" s="169" t="s">
        <v>101</v>
      </c>
      <c r="AL69" s="167"/>
      <c r="AM69" s="168"/>
      <c r="AN69" s="167"/>
      <c r="AO69" s="169" t="s">
        <v>98</v>
      </c>
      <c r="AP69" s="167"/>
      <c r="AQ69" s="168"/>
      <c r="AR69" s="167"/>
      <c r="AS69" s="168"/>
      <c r="AT69" s="167"/>
      <c r="AU69" s="167"/>
    </row>
    <row r="70" spans="1:47" s="93" customFormat="1" ht="15.95" customHeight="1" thickTop="1" thickBot="1" x14ac:dyDescent="0.3">
      <c r="A70" s="103" t="s">
        <v>0</v>
      </c>
      <c r="B70" s="104" t="s">
        <v>10</v>
      </c>
      <c r="C70" s="105"/>
      <c r="D70" s="106" t="s">
        <v>11</v>
      </c>
      <c r="E70" s="148" t="s">
        <v>75</v>
      </c>
      <c r="F70" s="148" t="s">
        <v>76</v>
      </c>
      <c r="G70" s="141" t="s">
        <v>77</v>
      </c>
      <c r="H70" s="106" t="s">
        <v>75</v>
      </c>
      <c r="I70" s="148" t="s">
        <v>76</v>
      </c>
      <c r="J70" s="141" t="s">
        <v>77</v>
      </c>
      <c r="K70" s="107" t="s">
        <v>12</v>
      </c>
      <c r="L70" s="108" t="s">
        <v>13</v>
      </c>
      <c r="M70" s="108" t="s">
        <v>16</v>
      </c>
      <c r="N70" s="109" t="s">
        <v>14</v>
      </c>
      <c r="O70" s="206" t="s">
        <v>18</v>
      </c>
      <c r="P70" s="207" t="s">
        <v>80</v>
      </c>
      <c r="Q70" s="113" t="s">
        <v>79</v>
      </c>
      <c r="R70" s="114"/>
      <c r="S70" s="115" t="s">
        <v>20</v>
      </c>
      <c r="T70" s="194"/>
      <c r="U70" s="232" t="s">
        <v>109</v>
      </c>
      <c r="V70" s="233"/>
      <c r="W70" s="233"/>
      <c r="X70" s="233"/>
      <c r="Y70" s="234"/>
      <c r="Z70" s="116" t="s">
        <v>67</v>
      </c>
      <c r="AA70" s="117" t="s">
        <v>68</v>
      </c>
      <c r="AB70" s="118" t="s">
        <v>69</v>
      </c>
      <c r="AC70" s="170" t="s">
        <v>66</v>
      </c>
      <c r="AD70" s="173" t="s">
        <v>85</v>
      </c>
      <c r="AE70" s="172">
        <f>E71+F71/60+G71/60/60</f>
        <v>41.668549999999996</v>
      </c>
      <c r="AF70" s="173" t="s">
        <v>86</v>
      </c>
      <c r="AG70" s="172" t="e">
        <f>E74+F74/60+G74/60/60</f>
        <v>#VALUE!</v>
      </c>
      <c r="AH70" s="179" t="s">
        <v>92</v>
      </c>
      <c r="AI70" s="172" t="e">
        <f>AG70-AE70</f>
        <v>#VALUE!</v>
      </c>
      <c r="AJ70" s="173" t="s">
        <v>94</v>
      </c>
      <c r="AK70" s="172" t="e">
        <f>AI71*60*COS((AE70+AG70)/2*PI()/180)</f>
        <v>#VALUE!</v>
      </c>
      <c r="AL70" s="173" t="s">
        <v>96</v>
      </c>
      <c r="AM70" s="172" t="e">
        <f>AK70*6076.12</f>
        <v>#VALUE!</v>
      </c>
      <c r="AN70" s="173" t="s">
        <v>99</v>
      </c>
      <c r="AO70" s="172">
        <f>AE70*PI()/180</f>
        <v>0.72725339203188311</v>
      </c>
      <c r="AP70" s="173" t="s">
        <v>102</v>
      </c>
      <c r="AQ70" s="172" t="e">
        <f>AG70 *PI()/180</f>
        <v>#VALUE!</v>
      </c>
      <c r="AR70" s="173" t="s">
        <v>104</v>
      </c>
      <c r="AS70" s="172" t="e">
        <f>1*ATAN2(COS(AO70)*SIN(AQ70)-SIN(AO70)*COS(AQ70)*COS(AQ71-AO71),SIN(AQ71-AO71)*COS(AQ70))</f>
        <v>#VALUE!</v>
      </c>
      <c r="AT70" s="174" t="s">
        <v>107</v>
      </c>
      <c r="AU70" s="180" t="e">
        <f>SQRT(AK71*AK71+AK70*AK70)</f>
        <v>#VALUE!</v>
      </c>
    </row>
    <row r="71" spans="1:47" s="93" customFormat="1" ht="15.95" customHeight="1" thickBot="1" x14ac:dyDescent="0.3">
      <c r="A71" s="96">
        <v>0</v>
      </c>
      <c r="B71" s="235" t="s">
        <v>135</v>
      </c>
      <c r="C71" s="238" t="s">
        <v>0</v>
      </c>
      <c r="D71" s="138" t="s">
        <v>66</v>
      </c>
      <c r="E71" s="149">
        <v>41</v>
      </c>
      <c r="F71" s="153">
        <v>40</v>
      </c>
      <c r="G71" s="97">
        <v>6.78</v>
      </c>
      <c r="H71" s="129">
        <v>69</v>
      </c>
      <c r="I71" s="153">
        <v>59</v>
      </c>
      <c r="J71" s="97">
        <v>20.58</v>
      </c>
      <c r="K71" s="241" t="s">
        <v>0</v>
      </c>
      <c r="L71" s="243" t="s">
        <v>0</v>
      </c>
      <c r="M71" s="245">
        <v>2.9</v>
      </c>
      <c r="N71" s="277">
        <f>IF(M71=" "," ",(M71+$B$8-M74))</f>
        <v>2.9</v>
      </c>
      <c r="O71" s="248">
        <v>500</v>
      </c>
      <c r="P71" s="250">
        <v>42965</v>
      </c>
      <c r="Q71" s="111">
        <v>43221</v>
      </c>
      <c r="R71" s="112">
        <v>43405</v>
      </c>
      <c r="S71" s="252" t="s">
        <v>116</v>
      </c>
      <c r="T71" s="253"/>
      <c r="U71" s="195">
        <v>1</v>
      </c>
      <c r="V71" s="119" t="s">
        <v>0</v>
      </c>
      <c r="W71" s="120">
        <v>1</v>
      </c>
      <c r="X71" s="121" t="s">
        <v>0</v>
      </c>
      <c r="Y71" s="122" t="s">
        <v>0</v>
      </c>
      <c r="Z71" s="123" t="s">
        <v>0</v>
      </c>
      <c r="AA71" s="119" t="s">
        <v>0</v>
      </c>
      <c r="AB71" s="124" t="s">
        <v>0</v>
      </c>
      <c r="AC71" s="170" t="s">
        <v>21</v>
      </c>
      <c r="AD71" s="173" t="s">
        <v>87</v>
      </c>
      <c r="AE71" s="172">
        <f>H71+I71/60+J71/60/60</f>
        <v>69.989050000000006</v>
      </c>
      <c r="AF71" s="173" t="s">
        <v>88</v>
      </c>
      <c r="AG71" s="172" t="e">
        <f>H74+I74/60+J74/60/60</f>
        <v>#VALUE!</v>
      </c>
      <c r="AH71" s="179" t="s">
        <v>93</v>
      </c>
      <c r="AI71" s="172" t="e">
        <f>AE71-AG71</f>
        <v>#VALUE!</v>
      </c>
      <c r="AJ71" s="173" t="s">
        <v>95</v>
      </c>
      <c r="AK71" s="172" t="e">
        <f>AI70*60</f>
        <v>#VALUE!</v>
      </c>
      <c r="AL71" s="173" t="s">
        <v>97</v>
      </c>
      <c r="AM71" s="172" t="e">
        <f>AK71*6076.12</f>
        <v>#VALUE!</v>
      </c>
      <c r="AN71" s="173" t="s">
        <v>100</v>
      </c>
      <c r="AO71" s="172">
        <f>AE71*PI()/180</f>
        <v>1.2215393628429374</v>
      </c>
      <c r="AP71" s="173" t="s">
        <v>103</v>
      </c>
      <c r="AQ71" s="172" t="e">
        <f>AG71*PI()/180</f>
        <v>#VALUE!</v>
      </c>
      <c r="AR71" s="173" t="s">
        <v>105</v>
      </c>
      <c r="AS71" s="171" t="e">
        <f>IF(360+AS70/(2*PI())*360&gt;360,AS70/(PI())*360,360+AS70/(2*PI())*360)</f>
        <v>#VALUE!</v>
      </c>
      <c r="AT71" s="175"/>
      <c r="AU71" s="175"/>
    </row>
    <row r="72" spans="1:47" s="93" customFormat="1" ht="15.95" customHeight="1" thickTop="1" thickBot="1" x14ac:dyDescent="0.3">
      <c r="A72" s="140">
        <v>100116977836</v>
      </c>
      <c r="B72" s="236"/>
      <c r="C72" s="239"/>
      <c r="D72" s="138" t="s">
        <v>71</v>
      </c>
      <c r="E72" s="483" t="s">
        <v>84</v>
      </c>
      <c r="F72" s="484"/>
      <c r="G72" s="484"/>
      <c r="H72" s="484"/>
      <c r="I72" s="484"/>
      <c r="J72" s="485"/>
      <c r="K72" s="242"/>
      <c r="L72" s="244"/>
      <c r="M72" s="245"/>
      <c r="N72" s="278"/>
      <c r="O72" s="249"/>
      <c r="P72" s="251"/>
      <c r="Q72" s="268" t="s">
        <v>198</v>
      </c>
      <c r="R72" s="269"/>
      <c r="S72" s="269"/>
      <c r="T72" s="269"/>
      <c r="U72" s="259" t="s">
        <v>171</v>
      </c>
      <c r="V72" s="260"/>
      <c r="W72" s="260"/>
      <c r="X72" s="260"/>
      <c r="Y72" s="261"/>
      <c r="Z72" s="217" t="s">
        <v>117</v>
      </c>
      <c r="AA72" s="218"/>
      <c r="AB72" s="219"/>
      <c r="AC72" s="176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3" t="s">
        <v>106</v>
      </c>
      <c r="AS72" s="171" t="e">
        <f>61.582*ACOS(SIN(AE70)*SIN(AG70)+COS(AE70)*COS(AG70)*(AE71-AG71))*6076.12</f>
        <v>#VALUE!</v>
      </c>
      <c r="AT72" s="175"/>
      <c r="AU72" s="175"/>
    </row>
    <row r="73" spans="1:47" s="92" customFormat="1" ht="15.95" customHeight="1" thickBot="1" x14ac:dyDescent="0.3">
      <c r="A73" s="521">
        <v>13</v>
      </c>
      <c r="B73" s="236"/>
      <c r="C73" s="239"/>
      <c r="D73" s="138" t="s">
        <v>72</v>
      </c>
      <c r="E73" s="486" t="s">
        <v>83</v>
      </c>
      <c r="F73" s="487"/>
      <c r="G73" s="487"/>
      <c r="H73" s="487"/>
      <c r="I73" s="487"/>
      <c r="J73" s="488"/>
      <c r="K73" s="98" t="s">
        <v>15</v>
      </c>
      <c r="L73" s="188" t="s">
        <v>108</v>
      </c>
      <c r="M73" s="99" t="s">
        <v>78</v>
      </c>
      <c r="N73" s="100" t="s">
        <v>4</v>
      </c>
      <c r="O73" s="101" t="s">
        <v>17</v>
      </c>
      <c r="P73" s="202" t="s">
        <v>19</v>
      </c>
      <c r="Q73" s="270"/>
      <c r="R73" s="269"/>
      <c r="S73" s="269"/>
      <c r="T73" s="269"/>
      <c r="U73" s="262"/>
      <c r="V73" s="263"/>
      <c r="W73" s="263"/>
      <c r="X73" s="263"/>
      <c r="Y73" s="264"/>
      <c r="Z73" s="220"/>
      <c r="AA73" s="221"/>
      <c r="AB73" s="222"/>
      <c r="AC73" s="91"/>
    </row>
    <row r="74" spans="1:47" s="90" customFormat="1" ht="35.1" customHeight="1" thickTop="1" thickBot="1" x14ac:dyDescent="0.3">
      <c r="A74" s="215" t="str">
        <f>IF(Z71=1,"VERIFIED",IF(AA71=1,"RECHECKED",IF(V71=1,"RECHECK",IF(X71=1,"VERIFY",IF(Y71=1,"NEED PMT APP","SANITY CHECK ONLY")))))</f>
        <v>SANITY CHECK ONLY</v>
      </c>
      <c r="B74" s="237"/>
      <c r="C74" s="240"/>
      <c r="D74" s="139" t="s">
        <v>21</v>
      </c>
      <c r="E74" s="151" t="s">
        <v>0</v>
      </c>
      <c r="F74" s="155" t="s">
        <v>0</v>
      </c>
      <c r="G74" s="147" t="s">
        <v>0</v>
      </c>
      <c r="H74" s="146" t="s">
        <v>0</v>
      </c>
      <c r="I74" s="155" t="s">
        <v>0</v>
      </c>
      <c r="J74" s="147" t="s">
        <v>0</v>
      </c>
      <c r="K74" s="102" t="s">
        <v>0</v>
      </c>
      <c r="L74" s="182" t="str">
        <f>IF(E74=" ","Not being used ",AU70*6076.12)</f>
        <v xml:space="preserve">Not being used </v>
      </c>
      <c r="M74" s="181">
        <v>0</v>
      </c>
      <c r="N74" s="216" t="str">
        <f>IF(W71=1,"Need a Photo","Has a Photo")</f>
        <v>Need a Photo</v>
      </c>
      <c r="O74" s="209" t="s">
        <v>82</v>
      </c>
      <c r="P74" s="204" t="str">
        <f>IF(E74=" ","Not being used",(IF(L74&gt;O71,"OFF STA","ON STA")))</f>
        <v>Not being used</v>
      </c>
      <c r="Q74" s="271"/>
      <c r="R74" s="272"/>
      <c r="S74" s="272"/>
      <c r="T74" s="272"/>
      <c r="U74" s="265"/>
      <c r="V74" s="266"/>
      <c r="W74" s="266"/>
      <c r="X74" s="266"/>
      <c r="Y74" s="267"/>
      <c r="Z74" s="223"/>
      <c r="AA74" s="224"/>
      <c r="AB74" s="225"/>
      <c r="AC74" s="166"/>
      <c r="AD74" s="167"/>
      <c r="AE74" s="168" t="s">
        <v>89</v>
      </c>
      <c r="AF74" s="167"/>
      <c r="AG74" s="168" t="s">
        <v>90</v>
      </c>
      <c r="AH74" s="168"/>
      <c r="AI74" s="168" t="s">
        <v>91</v>
      </c>
      <c r="AJ74" s="167"/>
      <c r="AK74" s="169" t="s">
        <v>101</v>
      </c>
      <c r="AL74" s="167"/>
      <c r="AM74" s="168"/>
      <c r="AN74" s="167"/>
      <c r="AO74" s="169" t="s">
        <v>98</v>
      </c>
      <c r="AP74" s="167"/>
      <c r="AQ74" s="168"/>
      <c r="AR74" s="167"/>
      <c r="AS74" s="168"/>
      <c r="AT74" s="167"/>
      <c r="AU74" s="167"/>
    </row>
    <row r="75" spans="1:47" s="93" customFormat="1" ht="15.95" customHeight="1" thickTop="1" thickBot="1" x14ac:dyDescent="0.3">
      <c r="A75" s="165"/>
      <c r="B75" s="104" t="s">
        <v>10</v>
      </c>
      <c r="C75" s="105"/>
      <c r="D75" s="106" t="s">
        <v>11</v>
      </c>
      <c r="E75" s="148" t="s">
        <v>75</v>
      </c>
      <c r="F75" s="148" t="s">
        <v>76</v>
      </c>
      <c r="G75" s="141" t="s">
        <v>77</v>
      </c>
      <c r="H75" s="106" t="s">
        <v>75</v>
      </c>
      <c r="I75" s="148" t="s">
        <v>76</v>
      </c>
      <c r="J75" s="141" t="s">
        <v>77</v>
      </c>
      <c r="K75" s="107" t="s">
        <v>12</v>
      </c>
      <c r="L75" s="108" t="s">
        <v>13</v>
      </c>
      <c r="M75" s="108" t="s">
        <v>16</v>
      </c>
      <c r="N75" s="109" t="s">
        <v>14</v>
      </c>
      <c r="O75" s="110" t="s">
        <v>18</v>
      </c>
      <c r="P75" s="201" t="s">
        <v>80</v>
      </c>
      <c r="Q75" s="113" t="s">
        <v>79</v>
      </c>
      <c r="R75" s="114"/>
      <c r="S75" s="115" t="s">
        <v>20</v>
      </c>
      <c r="T75" s="194"/>
      <c r="U75" s="232" t="s">
        <v>109</v>
      </c>
      <c r="V75" s="233"/>
      <c r="W75" s="233"/>
      <c r="X75" s="233"/>
      <c r="Y75" s="234"/>
      <c r="Z75" s="116" t="s">
        <v>67</v>
      </c>
      <c r="AA75" s="117" t="s">
        <v>68</v>
      </c>
      <c r="AB75" s="118" t="s">
        <v>69</v>
      </c>
      <c r="AC75" s="170" t="s">
        <v>66</v>
      </c>
      <c r="AD75" s="173" t="s">
        <v>85</v>
      </c>
      <c r="AE75" s="172">
        <f>E76+F76/60+G76/60/60</f>
        <v>41.669082222222222</v>
      </c>
      <c r="AF75" s="173" t="s">
        <v>86</v>
      </c>
      <c r="AG75" s="172" t="e">
        <f>E79+F79/60+G79/60/60</f>
        <v>#VALUE!</v>
      </c>
      <c r="AH75" s="179" t="s">
        <v>92</v>
      </c>
      <c r="AI75" s="172" t="e">
        <f>AG75-AE75</f>
        <v>#VALUE!</v>
      </c>
      <c r="AJ75" s="173" t="s">
        <v>94</v>
      </c>
      <c r="AK75" s="172" t="e">
        <f>AI76*60*COS((AE75+AG75)/2*PI()/180)</f>
        <v>#VALUE!</v>
      </c>
      <c r="AL75" s="173" t="s">
        <v>96</v>
      </c>
      <c r="AM75" s="172" t="e">
        <f>AK75*6076.12</f>
        <v>#VALUE!</v>
      </c>
      <c r="AN75" s="173" t="s">
        <v>99</v>
      </c>
      <c r="AO75" s="172">
        <f>AE75*PI()/180</f>
        <v>0.72726268106201331</v>
      </c>
      <c r="AP75" s="173" t="s">
        <v>102</v>
      </c>
      <c r="AQ75" s="172" t="e">
        <f>AG75 *PI()/180</f>
        <v>#VALUE!</v>
      </c>
      <c r="AR75" s="173" t="s">
        <v>104</v>
      </c>
      <c r="AS75" s="172" t="e">
        <f>1*ATAN2(COS(AO75)*SIN(AQ75)-SIN(AO75)*COS(AQ75)*COS(AQ76-AO76),SIN(AQ76-AO76)*COS(AQ75))</f>
        <v>#VALUE!</v>
      </c>
      <c r="AT75" s="174" t="s">
        <v>107</v>
      </c>
      <c r="AU75" s="180" t="e">
        <f>SQRT(AK76*AK76+AK75*AK75)</f>
        <v>#VALUE!</v>
      </c>
    </row>
    <row r="76" spans="1:47" s="93" customFormat="1" ht="15.95" customHeight="1" thickBot="1" x14ac:dyDescent="0.3">
      <c r="A76" s="96">
        <v>13936</v>
      </c>
      <c r="B76" s="235" t="s">
        <v>136</v>
      </c>
      <c r="C76" s="238" t="s">
        <v>0</v>
      </c>
      <c r="D76" s="138" t="s">
        <v>66</v>
      </c>
      <c r="E76" s="149">
        <v>41</v>
      </c>
      <c r="F76" s="153">
        <v>40</v>
      </c>
      <c r="G76" s="97">
        <v>8.6959999999999997</v>
      </c>
      <c r="H76" s="129">
        <v>69</v>
      </c>
      <c r="I76" s="153">
        <v>59</v>
      </c>
      <c r="J76" s="97">
        <v>22.678999999999998</v>
      </c>
      <c r="K76" s="241" t="s">
        <v>0</v>
      </c>
      <c r="L76" s="243" t="s">
        <v>0</v>
      </c>
      <c r="M76" s="245">
        <v>3.2</v>
      </c>
      <c r="N76" s="277">
        <f>IF(M76=" "," ",(M76+$B$8-M79))</f>
        <v>3.2</v>
      </c>
      <c r="O76" s="248">
        <v>50</v>
      </c>
      <c r="P76" s="250">
        <v>42975</v>
      </c>
      <c r="Q76" s="111">
        <v>43205</v>
      </c>
      <c r="R76" s="112">
        <v>43388</v>
      </c>
      <c r="S76" s="252" t="s">
        <v>81</v>
      </c>
      <c r="T76" s="253"/>
      <c r="U76" s="195">
        <v>1</v>
      </c>
      <c r="V76" s="119" t="s">
        <v>0</v>
      </c>
      <c r="W76" s="120" t="s">
        <v>0</v>
      </c>
      <c r="X76" s="121" t="s">
        <v>0</v>
      </c>
      <c r="Y76" s="122" t="s">
        <v>0</v>
      </c>
      <c r="Z76" s="123" t="s">
        <v>0</v>
      </c>
      <c r="AA76" s="119" t="s">
        <v>0</v>
      </c>
      <c r="AB76" s="124" t="s">
        <v>0</v>
      </c>
      <c r="AC76" s="170" t="s">
        <v>21</v>
      </c>
      <c r="AD76" s="173" t="s">
        <v>87</v>
      </c>
      <c r="AE76" s="172">
        <f>H76+I76/60+J76/60/60</f>
        <v>69.989633055555558</v>
      </c>
      <c r="AF76" s="173" t="s">
        <v>88</v>
      </c>
      <c r="AG76" s="172" t="e">
        <f>H79+I79/60+J79/60/60</f>
        <v>#VALUE!</v>
      </c>
      <c r="AH76" s="179" t="s">
        <v>93</v>
      </c>
      <c r="AI76" s="172" t="e">
        <f>AE76-AG76</f>
        <v>#VALUE!</v>
      </c>
      <c r="AJ76" s="173" t="s">
        <v>95</v>
      </c>
      <c r="AK76" s="172" t="e">
        <f>AI75*60</f>
        <v>#VALUE!</v>
      </c>
      <c r="AL76" s="173" t="s">
        <v>97</v>
      </c>
      <c r="AM76" s="172" t="e">
        <f>AK76*6076.12</f>
        <v>#VALUE!</v>
      </c>
      <c r="AN76" s="173" t="s">
        <v>100</v>
      </c>
      <c r="AO76" s="172">
        <f>AE76*PI()/180</f>
        <v>1.2215495390821038</v>
      </c>
      <c r="AP76" s="173" t="s">
        <v>103</v>
      </c>
      <c r="AQ76" s="172" t="e">
        <f>AG76*PI()/180</f>
        <v>#VALUE!</v>
      </c>
      <c r="AR76" s="173" t="s">
        <v>105</v>
      </c>
      <c r="AS76" s="171" t="e">
        <f>IF(360+AS75/(2*PI())*360&gt;360,AS75/(PI())*360,360+AS75/(2*PI())*360)</f>
        <v>#VALUE!</v>
      </c>
      <c r="AT76" s="175"/>
      <c r="AU76" s="175"/>
    </row>
    <row r="77" spans="1:47" s="93" customFormat="1" ht="15.95" customHeight="1" thickTop="1" thickBot="1" x14ac:dyDescent="0.3">
      <c r="A77" s="140">
        <v>200100218066</v>
      </c>
      <c r="B77" s="236"/>
      <c r="C77" s="239"/>
      <c r="D77" s="138" t="s">
        <v>71</v>
      </c>
      <c r="E77" s="150">
        <f t="shared" ref="E77:J77" si="10">E76</f>
        <v>41</v>
      </c>
      <c r="F77" s="154">
        <f t="shared" si="10"/>
        <v>40</v>
      </c>
      <c r="G77" s="144">
        <f t="shared" si="10"/>
        <v>8.6959999999999997</v>
      </c>
      <c r="H77" s="126">
        <f t="shared" si="10"/>
        <v>69</v>
      </c>
      <c r="I77" s="154">
        <f t="shared" si="10"/>
        <v>59</v>
      </c>
      <c r="J77" s="145">
        <f t="shared" si="10"/>
        <v>22.678999999999998</v>
      </c>
      <c r="K77" s="242"/>
      <c r="L77" s="244"/>
      <c r="M77" s="245"/>
      <c r="N77" s="278"/>
      <c r="O77" s="249"/>
      <c r="P77" s="251"/>
      <c r="Q77" s="268" t="s">
        <v>195</v>
      </c>
      <c r="R77" s="269"/>
      <c r="S77" s="269"/>
      <c r="T77" s="269"/>
      <c r="U77" s="259" t="s">
        <v>171</v>
      </c>
      <c r="V77" s="260"/>
      <c r="W77" s="260"/>
      <c r="X77" s="260"/>
      <c r="Y77" s="261"/>
      <c r="Z77" s="217" t="s">
        <v>117</v>
      </c>
      <c r="AA77" s="218"/>
      <c r="AB77" s="219"/>
      <c r="AC77" s="176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3" t="s">
        <v>106</v>
      </c>
      <c r="AS77" s="171" t="e">
        <f>61.582*ACOS(SIN(AE75)*SIN(AG75)+COS(AE75)*COS(AG75)*(AE76-AG76))*6076.12</f>
        <v>#VALUE!</v>
      </c>
      <c r="AT77" s="175"/>
      <c r="AU77" s="175"/>
    </row>
    <row r="78" spans="1:47" s="92" customFormat="1" ht="15.95" customHeight="1" thickBot="1" x14ac:dyDescent="0.3">
      <c r="A78" s="521">
        <v>14</v>
      </c>
      <c r="B78" s="236"/>
      <c r="C78" s="239"/>
      <c r="D78" s="138" t="s">
        <v>72</v>
      </c>
      <c r="E78" s="150">
        <f t="shared" ref="E78:J78" si="11">E77</f>
        <v>41</v>
      </c>
      <c r="F78" s="154">
        <f t="shared" si="11"/>
        <v>40</v>
      </c>
      <c r="G78" s="144">
        <f t="shared" si="11"/>
        <v>8.6959999999999997</v>
      </c>
      <c r="H78" s="126">
        <f t="shared" si="11"/>
        <v>69</v>
      </c>
      <c r="I78" s="154">
        <f t="shared" si="11"/>
        <v>59</v>
      </c>
      <c r="J78" s="145">
        <f t="shared" si="11"/>
        <v>22.678999999999998</v>
      </c>
      <c r="K78" s="98" t="s">
        <v>15</v>
      </c>
      <c r="L78" s="188" t="s">
        <v>108</v>
      </c>
      <c r="M78" s="99" t="s">
        <v>78</v>
      </c>
      <c r="N78" s="100" t="s">
        <v>4</v>
      </c>
      <c r="O78" s="101" t="s">
        <v>17</v>
      </c>
      <c r="P78" s="202" t="s">
        <v>19</v>
      </c>
      <c r="Q78" s="270"/>
      <c r="R78" s="269"/>
      <c r="S78" s="269"/>
      <c r="T78" s="269"/>
      <c r="U78" s="262"/>
      <c r="V78" s="263"/>
      <c r="W78" s="263"/>
      <c r="X78" s="263"/>
      <c r="Y78" s="264"/>
      <c r="Z78" s="220"/>
      <c r="AA78" s="221"/>
      <c r="AB78" s="222"/>
      <c r="AC78" s="91"/>
    </row>
    <row r="79" spans="1:47" s="90" customFormat="1" ht="35.1" customHeight="1" thickTop="1" thickBot="1" x14ac:dyDescent="0.3">
      <c r="A79" s="215" t="str">
        <f>IF(Z76=1,"VERIFIED",IF(AA76=1,"RECHECKED",IF(V76=1,"RECHECK",IF(X76=1,"VERIFY",IF(Y76=1,"NEED PMT APP","SANITY CHECK ONLY")))))</f>
        <v>SANITY CHECK ONLY</v>
      </c>
      <c r="B79" s="237"/>
      <c r="C79" s="240"/>
      <c r="D79" s="139" t="s">
        <v>21</v>
      </c>
      <c r="E79" s="151" t="s">
        <v>0</v>
      </c>
      <c r="F79" s="155" t="s">
        <v>0</v>
      </c>
      <c r="G79" s="147" t="s">
        <v>0</v>
      </c>
      <c r="H79" s="146" t="s">
        <v>0</v>
      </c>
      <c r="I79" s="155" t="s">
        <v>0</v>
      </c>
      <c r="J79" s="147" t="s">
        <v>0</v>
      </c>
      <c r="K79" s="102" t="s">
        <v>0</v>
      </c>
      <c r="L79" s="182" t="str">
        <f>IF(E79=" ","Not being used ",AU75*6076.12)</f>
        <v xml:space="preserve">Not being used </v>
      </c>
      <c r="M79" s="181">
        <v>0</v>
      </c>
      <c r="N79" s="208" t="str">
        <f>IF(W76=1,"Need a Photo","Has a Photo")</f>
        <v>Has a Photo</v>
      </c>
      <c r="O79" s="209" t="s">
        <v>82</v>
      </c>
      <c r="P79" s="204" t="str">
        <f>IF(E79=" ","Not being used",(IF(L79&gt;O76,"OFF STA","ON STA")))</f>
        <v>Not being used</v>
      </c>
      <c r="Q79" s="271"/>
      <c r="R79" s="272"/>
      <c r="S79" s="272"/>
      <c r="T79" s="272"/>
      <c r="U79" s="265"/>
      <c r="V79" s="266"/>
      <c r="W79" s="266"/>
      <c r="X79" s="266"/>
      <c r="Y79" s="267"/>
      <c r="Z79" s="223"/>
      <c r="AA79" s="224"/>
      <c r="AB79" s="225"/>
      <c r="AC79" s="166"/>
      <c r="AD79" s="167"/>
      <c r="AE79" s="168" t="s">
        <v>89</v>
      </c>
      <c r="AF79" s="167"/>
      <c r="AG79" s="168" t="s">
        <v>90</v>
      </c>
      <c r="AH79" s="168"/>
      <c r="AI79" s="168" t="s">
        <v>91</v>
      </c>
      <c r="AJ79" s="167"/>
      <c r="AK79" s="169" t="s">
        <v>101</v>
      </c>
      <c r="AL79" s="167"/>
      <c r="AM79" s="168"/>
      <c r="AN79" s="167"/>
      <c r="AO79" s="169" t="s">
        <v>98</v>
      </c>
      <c r="AP79" s="167"/>
      <c r="AQ79" s="168"/>
      <c r="AR79" s="167"/>
      <c r="AS79" s="168"/>
      <c r="AT79" s="167"/>
      <c r="AU79" s="167"/>
    </row>
    <row r="80" spans="1:47" s="93" customFormat="1" ht="15.95" customHeight="1" thickTop="1" thickBot="1" x14ac:dyDescent="0.3">
      <c r="A80" s="165"/>
      <c r="B80" s="104" t="s">
        <v>10</v>
      </c>
      <c r="C80" s="105"/>
      <c r="D80" s="106" t="s">
        <v>11</v>
      </c>
      <c r="E80" s="148" t="s">
        <v>75</v>
      </c>
      <c r="F80" s="148" t="s">
        <v>76</v>
      </c>
      <c r="G80" s="141" t="s">
        <v>77</v>
      </c>
      <c r="H80" s="106" t="s">
        <v>75</v>
      </c>
      <c r="I80" s="148" t="s">
        <v>76</v>
      </c>
      <c r="J80" s="141" t="s">
        <v>77</v>
      </c>
      <c r="K80" s="107" t="s">
        <v>12</v>
      </c>
      <c r="L80" s="108" t="s">
        <v>13</v>
      </c>
      <c r="M80" s="108" t="s">
        <v>16</v>
      </c>
      <c r="N80" s="109" t="s">
        <v>14</v>
      </c>
      <c r="O80" s="110" t="s">
        <v>18</v>
      </c>
      <c r="P80" s="201" t="s">
        <v>80</v>
      </c>
      <c r="Q80" s="113" t="s">
        <v>79</v>
      </c>
      <c r="R80" s="114"/>
      <c r="S80" s="115" t="s">
        <v>20</v>
      </c>
      <c r="T80" s="194"/>
      <c r="U80" s="232" t="s">
        <v>109</v>
      </c>
      <c r="V80" s="233"/>
      <c r="W80" s="233"/>
      <c r="X80" s="233"/>
      <c r="Y80" s="234"/>
      <c r="Z80" s="116" t="s">
        <v>67</v>
      </c>
      <c r="AA80" s="117" t="s">
        <v>68</v>
      </c>
      <c r="AB80" s="118" t="s">
        <v>69</v>
      </c>
      <c r="AC80" s="170" t="s">
        <v>66</v>
      </c>
      <c r="AD80" s="173" t="s">
        <v>85</v>
      </c>
      <c r="AE80" s="172">
        <f>E81+F81/60+G81/60/60</f>
        <v>41.672397499999995</v>
      </c>
      <c r="AF80" s="173" t="s">
        <v>86</v>
      </c>
      <c r="AG80" s="172" t="e">
        <f>E84+F84/60+G84/60/60</f>
        <v>#VALUE!</v>
      </c>
      <c r="AH80" s="179" t="s">
        <v>92</v>
      </c>
      <c r="AI80" s="172" t="e">
        <f>AG80-AE80</f>
        <v>#VALUE!</v>
      </c>
      <c r="AJ80" s="173" t="s">
        <v>94</v>
      </c>
      <c r="AK80" s="172" t="e">
        <f>AI81*60*COS((AE80+AG80)/2*PI()/180)</f>
        <v>#VALUE!</v>
      </c>
      <c r="AL80" s="173" t="s">
        <v>96</v>
      </c>
      <c r="AM80" s="172" t="e">
        <f>AK80*6076.12</f>
        <v>#VALUE!</v>
      </c>
      <c r="AN80" s="173" t="s">
        <v>99</v>
      </c>
      <c r="AO80" s="172">
        <f>AE80*PI()/180</f>
        <v>0.72732054357485354</v>
      </c>
      <c r="AP80" s="173" t="s">
        <v>102</v>
      </c>
      <c r="AQ80" s="172" t="e">
        <f>AG80 *PI()/180</f>
        <v>#VALUE!</v>
      </c>
      <c r="AR80" s="173" t="s">
        <v>104</v>
      </c>
      <c r="AS80" s="172" t="e">
        <f>1*ATAN2(COS(AO80)*SIN(AQ80)-SIN(AO80)*COS(AQ80)*COS(AQ81-AO81),SIN(AQ81-AO81)*COS(AQ80))</f>
        <v>#VALUE!</v>
      </c>
      <c r="AT80" s="174" t="s">
        <v>107</v>
      </c>
      <c r="AU80" s="180" t="e">
        <f>SQRT(AK81*AK81+AK80*AK80)</f>
        <v>#VALUE!</v>
      </c>
    </row>
    <row r="81" spans="1:47" s="93" customFormat="1" ht="15.95" customHeight="1" thickBot="1" x14ac:dyDescent="0.3">
      <c r="A81" s="96">
        <v>13937</v>
      </c>
      <c r="B81" s="235" t="s">
        <v>137</v>
      </c>
      <c r="C81" s="238" t="s">
        <v>0</v>
      </c>
      <c r="D81" s="138" t="s">
        <v>66</v>
      </c>
      <c r="E81" s="149">
        <v>41</v>
      </c>
      <c r="F81" s="153">
        <v>40</v>
      </c>
      <c r="G81" s="97">
        <v>20.631</v>
      </c>
      <c r="H81" s="129">
        <v>69</v>
      </c>
      <c r="I81" s="153">
        <v>59</v>
      </c>
      <c r="J81" s="97">
        <v>12.763999999999999</v>
      </c>
      <c r="K81" s="241" t="s">
        <v>0</v>
      </c>
      <c r="L81" s="243" t="s">
        <v>0</v>
      </c>
      <c r="M81" s="245">
        <v>3.2</v>
      </c>
      <c r="N81" s="277">
        <f>IF(M81=" "," ",(M81+$B$8-M84))</f>
        <v>3.2</v>
      </c>
      <c r="O81" s="248">
        <v>50</v>
      </c>
      <c r="P81" s="345">
        <v>42975</v>
      </c>
      <c r="Q81" s="111">
        <v>43205</v>
      </c>
      <c r="R81" s="112">
        <v>43388</v>
      </c>
      <c r="S81" s="252" t="s">
        <v>81</v>
      </c>
      <c r="T81" s="253"/>
      <c r="U81" s="195">
        <v>1</v>
      </c>
      <c r="V81" s="119" t="s">
        <v>0</v>
      </c>
      <c r="W81" s="120" t="s">
        <v>0</v>
      </c>
      <c r="X81" s="121" t="s">
        <v>0</v>
      </c>
      <c r="Y81" s="122" t="s">
        <v>0</v>
      </c>
      <c r="Z81" s="123" t="s">
        <v>0</v>
      </c>
      <c r="AA81" s="119" t="s">
        <v>0</v>
      </c>
      <c r="AB81" s="124" t="s">
        <v>0</v>
      </c>
      <c r="AC81" s="170" t="s">
        <v>21</v>
      </c>
      <c r="AD81" s="173" t="s">
        <v>87</v>
      </c>
      <c r="AE81" s="172">
        <f>H81+I81/60+J81/60/60</f>
        <v>69.986878888888896</v>
      </c>
      <c r="AF81" s="173" t="s">
        <v>88</v>
      </c>
      <c r="AG81" s="172" t="e">
        <f>H84+I84/60+J84/60/60</f>
        <v>#VALUE!</v>
      </c>
      <c r="AH81" s="179" t="s">
        <v>93</v>
      </c>
      <c r="AI81" s="172" t="e">
        <f>AE81-AG81</f>
        <v>#VALUE!</v>
      </c>
      <c r="AJ81" s="173" t="s">
        <v>95</v>
      </c>
      <c r="AK81" s="172" t="e">
        <f>AI80*60</f>
        <v>#VALUE!</v>
      </c>
      <c r="AL81" s="173" t="s">
        <v>97</v>
      </c>
      <c r="AM81" s="172" t="e">
        <f>AK81*6076.12</f>
        <v>#VALUE!</v>
      </c>
      <c r="AN81" s="173" t="s">
        <v>100</v>
      </c>
      <c r="AO81" s="172">
        <f>AE81*PI()/180</f>
        <v>1.2215014698056219</v>
      </c>
      <c r="AP81" s="173" t="s">
        <v>103</v>
      </c>
      <c r="AQ81" s="172" t="e">
        <f>AG81*PI()/180</f>
        <v>#VALUE!</v>
      </c>
      <c r="AR81" s="173" t="s">
        <v>105</v>
      </c>
      <c r="AS81" s="171" t="e">
        <f>IF(360+AS80/(2*PI())*360&gt;360,AS80/(PI())*360,360+AS80/(2*PI())*360)</f>
        <v>#VALUE!</v>
      </c>
      <c r="AT81" s="175"/>
      <c r="AU81" s="175"/>
    </row>
    <row r="82" spans="1:47" s="93" customFormat="1" ht="15.95" customHeight="1" thickTop="1" thickBot="1" x14ac:dyDescent="0.3">
      <c r="A82" s="140">
        <v>200100218068</v>
      </c>
      <c r="B82" s="236"/>
      <c r="C82" s="239"/>
      <c r="D82" s="138" t="s">
        <v>71</v>
      </c>
      <c r="E82" s="150">
        <f t="shared" ref="E82:J82" si="12">E81</f>
        <v>41</v>
      </c>
      <c r="F82" s="154">
        <f t="shared" si="12"/>
        <v>40</v>
      </c>
      <c r="G82" s="144">
        <f t="shared" si="12"/>
        <v>20.631</v>
      </c>
      <c r="H82" s="126">
        <f t="shared" si="12"/>
        <v>69</v>
      </c>
      <c r="I82" s="154">
        <f t="shared" si="12"/>
        <v>59</v>
      </c>
      <c r="J82" s="145">
        <f t="shared" si="12"/>
        <v>12.763999999999999</v>
      </c>
      <c r="K82" s="242"/>
      <c r="L82" s="244"/>
      <c r="M82" s="245"/>
      <c r="N82" s="278"/>
      <c r="O82" s="249"/>
      <c r="P82" s="346"/>
      <c r="Q82" s="268" t="s">
        <v>186</v>
      </c>
      <c r="R82" s="269"/>
      <c r="S82" s="269"/>
      <c r="T82" s="269"/>
      <c r="U82" s="259" t="s">
        <v>171</v>
      </c>
      <c r="V82" s="260"/>
      <c r="W82" s="260"/>
      <c r="X82" s="260"/>
      <c r="Y82" s="261"/>
      <c r="Z82" s="217" t="s">
        <v>117</v>
      </c>
      <c r="AA82" s="218"/>
      <c r="AB82" s="219"/>
      <c r="AC82" s="176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3" t="s">
        <v>106</v>
      </c>
      <c r="AS82" s="171" t="e">
        <f>61.582*ACOS(SIN(AE80)*SIN(AG80)+COS(AE80)*COS(AG80)*(AE81-AG81))*6076.12</f>
        <v>#VALUE!</v>
      </c>
      <c r="AT82" s="175"/>
      <c r="AU82" s="175"/>
    </row>
    <row r="83" spans="1:47" s="92" customFormat="1" ht="15.95" customHeight="1" thickBot="1" x14ac:dyDescent="0.3">
      <c r="A83" s="521">
        <v>15</v>
      </c>
      <c r="B83" s="236"/>
      <c r="C83" s="239"/>
      <c r="D83" s="138" t="s">
        <v>72</v>
      </c>
      <c r="E83" s="150">
        <f t="shared" ref="E83:J83" si="13">E82</f>
        <v>41</v>
      </c>
      <c r="F83" s="154">
        <f t="shared" si="13"/>
        <v>40</v>
      </c>
      <c r="G83" s="144">
        <f t="shared" si="13"/>
        <v>20.631</v>
      </c>
      <c r="H83" s="126">
        <f t="shared" si="13"/>
        <v>69</v>
      </c>
      <c r="I83" s="154">
        <f t="shared" si="13"/>
        <v>59</v>
      </c>
      <c r="J83" s="145">
        <f t="shared" si="13"/>
        <v>12.763999999999999</v>
      </c>
      <c r="K83" s="98" t="s">
        <v>15</v>
      </c>
      <c r="L83" s="188" t="s">
        <v>108</v>
      </c>
      <c r="M83" s="99" t="s">
        <v>78</v>
      </c>
      <c r="N83" s="100" t="s">
        <v>4</v>
      </c>
      <c r="O83" s="101" t="s">
        <v>17</v>
      </c>
      <c r="P83" s="202" t="s">
        <v>19</v>
      </c>
      <c r="Q83" s="270"/>
      <c r="R83" s="269"/>
      <c r="S83" s="269"/>
      <c r="T83" s="269"/>
      <c r="U83" s="262"/>
      <c r="V83" s="263"/>
      <c r="W83" s="263"/>
      <c r="X83" s="263"/>
      <c r="Y83" s="264"/>
      <c r="Z83" s="220"/>
      <c r="AA83" s="221"/>
      <c r="AB83" s="222"/>
      <c r="AC83" s="91"/>
    </row>
    <row r="84" spans="1:47" s="90" customFormat="1" ht="35.1" customHeight="1" thickTop="1" thickBot="1" x14ac:dyDescent="0.3">
      <c r="A84" s="215" t="str">
        <f>IF(Z81=1,"VERIFIED",IF(AA81=1,"RECHECKED",IF(V81=1,"RECHECK",IF(X81=1,"VERIFY",IF(Y81=1,"NEED PMT APP","SANITY CHECK ONLY")))))</f>
        <v>SANITY CHECK ONLY</v>
      </c>
      <c r="B84" s="237"/>
      <c r="C84" s="240"/>
      <c r="D84" s="139" t="s">
        <v>21</v>
      </c>
      <c r="E84" s="151" t="s">
        <v>0</v>
      </c>
      <c r="F84" s="155" t="s">
        <v>0</v>
      </c>
      <c r="G84" s="147" t="s">
        <v>0</v>
      </c>
      <c r="H84" s="146" t="s">
        <v>0</v>
      </c>
      <c r="I84" s="155" t="s">
        <v>0</v>
      </c>
      <c r="J84" s="147" t="s">
        <v>0</v>
      </c>
      <c r="K84" s="102" t="s">
        <v>0</v>
      </c>
      <c r="L84" s="182" t="str">
        <f>IF(E84=" ","Not being used ",AU80*6076.12)</f>
        <v xml:space="preserve">Not being used </v>
      </c>
      <c r="M84" s="181">
        <v>0</v>
      </c>
      <c r="N84" s="208" t="str">
        <f>IF(W81=1,"Need a Photo","Has a Photo")</f>
        <v>Has a Photo</v>
      </c>
      <c r="O84" s="209" t="s">
        <v>82</v>
      </c>
      <c r="P84" s="204" t="str">
        <f>IF(E84=" ","Not being used",(IF(L84&gt;O81,"OFF STA","ON STA")))</f>
        <v>Not being used</v>
      </c>
      <c r="Q84" s="271"/>
      <c r="R84" s="272"/>
      <c r="S84" s="272"/>
      <c r="T84" s="272"/>
      <c r="U84" s="265"/>
      <c r="V84" s="266"/>
      <c r="W84" s="266"/>
      <c r="X84" s="266"/>
      <c r="Y84" s="267"/>
      <c r="Z84" s="223"/>
      <c r="AA84" s="224"/>
      <c r="AB84" s="225"/>
      <c r="AC84" s="166"/>
      <c r="AD84" s="167"/>
      <c r="AE84" s="168" t="s">
        <v>89</v>
      </c>
      <c r="AF84" s="167"/>
      <c r="AG84" s="168" t="s">
        <v>90</v>
      </c>
      <c r="AH84" s="168"/>
      <c r="AI84" s="168" t="s">
        <v>91</v>
      </c>
      <c r="AJ84" s="167"/>
      <c r="AK84" s="169" t="s">
        <v>101</v>
      </c>
      <c r="AL84" s="167"/>
      <c r="AM84" s="168"/>
      <c r="AN84" s="167"/>
      <c r="AO84" s="169" t="s">
        <v>98</v>
      </c>
      <c r="AP84" s="167"/>
      <c r="AQ84" s="168"/>
      <c r="AR84" s="167"/>
      <c r="AS84" s="168"/>
      <c r="AT84" s="167"/>
      <c r="AU84" s="167"/>
    </row>
    <row r="85" spans="1:47" s="93" customFormat="1" ht="15.95" customHeight="1" thickTop="1" thickBot="1" x14ac:dyDescent="0.3">
      <c r="A85" s="165"/>
      <c r="B85" s="104" t="s">
        <v>10</v>
      </c>
      <c r="C85" s="105"/>
      <c r="D85" s="106" t="s">
        <v>11</v>
      </c>
      <c r="E85" s="148" t="s">
        <v>75</v>
      </c>
      <c r="F85" s="148" t="s">
        <v>76</v>
      </c>
      <c r="G85" s="141" t="s">
        <v>77</v>
      </c>
      <c r="H85" s="106" t="s">
        <v>75</v>
      </c>
      <c r="I85" s="148" t="s">
        <v>76</v>
      </c>
      <c r="J85" s="141" t="s">
        <v>77</v>
      </c>
      <c r="K85" s="107" t="s">
        <v>12</v>
      </c>
      <c r="L85" s="108" t="s">
        <v>13</v>
      </c>
      <c r="M85" s="108" t="s">
        <v>16</v>
      </c>
      <c r="N85" s="109" t="s">
        <v>14</v>
      </c>
      <c r="O85" s="110" t="s">
        <v>18</v>
      </c>
      <c r="P85" s="201" t="s">
        <v>80</v>
      </c>
      <c r="Q85" s="113" t="s">
        <v>79</v>
      </c>
      <c r="R85" s="114"/>
      <c r="S85" s="115" t="s">
        <v>20</v>
      </c>
      <c r="T85" s="194"/>
      <c r="U85" s="232" t="s">
        <v>109</v>
      </c>
      <c r="V85" s="233"/>
      <c r="W85" s="233"/>
      <c r="X85" s="233"/>
      <c r="Y85" s="234"/>
      <c r="Z85" s="133" t="s">
        <v>67</v>
      </c>
      <c r="AA85" s="134" t="s">
        <v>68</v>
      </c>
      <c r="AB85" s="135" t="s">
        <v>69</v>
      </c>
      <c r="AC85" s="170" t="s">
        <v>66</v>
      </c>
      <c r="AD85" s="173" t="s">
        <v>85</v>
      </c>
      <c r="AE85" s="172">
        <f>E86+F86/60+G86/60/60</f>
        <v>41.672899999999998</v>
      </c>
      <c r="AF85" s="173" t="s">
        <v>86</v>
      </c>
      <c r="AG85" s="172" t="e">
        <f>E89+F89/60+G89/60/60</f>
        <v>#VALUE!</v>
      </c>
      <c r="AH85" s="179" t="s">
        <v>92</v>
      </c>
      <c r="AI85" s="172" t="e">
        <f>AG85-AE85</f>
        <v>#VALUE!</v>
      </c>
      <c r="AJ85" s="173" t="s">
        <v>94</v>
      </c>
      <c r="AK85" s="172" t="e">
        <f>AI86*60*COS((AE85+AG85)/2*PI()/180)</f>
        <v>#VALUE!</v>
      </c>
      <c r="AL85" s="173" t="s">
        <v>96</v>
      </c>
      <c r="AM85" s="172" t="e">
        <f>AK85*6076.12</f>
        <v>#VALUE!</v>
      </c>
      <c r="AN85" s="173" t="s">
        <v>99</v>
      </c>
      <c r="AO85" s="172">
        <f>AE85*PI()/180</f>
        <v>0.72732931385434496</v>
      </c>
      <c r="AP85" s="173" t="s">
        <v>102</v>
      </c>
      <c r="AQ85" s="172" t="e">
        <f>AG85 *PI()/180</f>
        <v>#VALUE!</v>
      </c>
      <c r="AR85" s="173" t="s">
        <v>104</v>
      </c>
      <c r="AS85" s="172" t="e">
        <f>1*ATAN2(COS(AO85)*SIN(AQ85)-SIN(AO85)*COS(AQ85)*COS(AQ86-AO86),SIN(AQ86-AO86)*COS(AQ85))</f>
        <v>#VALUE!</v>
      </c>
      <c r="AT85" s="174" t="s">
        <v>107</v>
      </c>
      <c r="AU85" s="180" t="e">
        <f>SQRT(AK86*AK86+AK85*AK85)</f>
        <v>#VALUE!</v>
      </c>
    </row>
    <row r="86" spans="1:47" s="93" customFormat="1" ht="15.95" customHeight="1" thickBot="1" x14ac:dyDescent="0.3">
      <c r="A86" s="96">
        <v>0</v>
      </c>
      <c r="B86" s="235" t="s">
        <v>138</v>
      </c>
      <c r="C86" s="238" t="s">
        <v>0</v>
      </c>
      <c r="D86" s="138" t="s">
        <v>66</v>
      </c>
      <c r="E86" s="149">
        <v>41</v>
      </c>
      <c r="F86" s="153">
        <v>40</v>
      </c>
      <c r="G86" s="97">
        <v>22.44</v>
      </c>
      <c r="H86" s="129">
        <v>69</v>
      </c>
      <c r="I86" s="153">
        <v>59</v>
      </c>
      <c r="J86" s="97">
        <v>9.6</v>
      </c>
      <c r="K86" s="241" t="s">
        <v>0</v>
      </c>
      <c r="L86" s="243" t="s">
        <v>0</v>
      </c>
      <c r="M86" s="245">
        <v>4.4000000000000004</v>
      </c>
      <c r="N86" s="246">
        <f>IF(M86=" "," ",(M86+$B$8-M89))</f>
        <v>4.4000000000000004</v>
      </c>
      <c r="O86" s="248">
        <v>500</v>
      </c>
      <c r="P86" s="250">
        <v>42975</v>
      </c>
      <c r="Q86" s="111">
        <v>43221</v>
      </c>
      <c r="R86" s="112">
        <v>43405</v>
      </c>
      <c r="S86" s="252" t="s">
        <v>116</v>
      </c>
      <c r="T86" s="253"/>
      <c r="U86" s="195">
        <v>1</v>
      </c>
      <c r="V86" s="119" t="s">
        <v>0</v>
      </c>
      <c r="W86" s="120">
        <v>1</v>
      </c>
      <c r="X86" s="121" t="s">
        <v>0</v>
      </c>
      <c r="Y86" s="122" t="s">
        <v>0</v>
      </c>
      <c r="Z86" s="131" t="s">
        <v>0</v>
      </c>
      <c r="AA86" s="130" t="s">
        <v>0</v>
      </c>
      <c r="AB86" s="132" t="s">
        <v>0</v>
      </c>
      <c r="AC86" s="170" t="s">
        <v>21</v>
      </c>
      <c r="AD86" s="173" t="s">
        <v>87</v>
      </c>
      <c r="AE86" s="172">
        <f>H86+I86/60+J86/60/60</f>
        <v>69.986000000000004</v>
      </c>
      <c r="AF86" s="173" t="s">
        <v>88</v>
      </c>
      <c r="AG86" s="172" t="e">
        <f>H89+I89/60+J89/60/60</f>
        <v>#VALUE!</v>
      </c>
      <c r="AH86" s="179" t="s">
        <v>93</v>
      </c>
      <c r="AI86" s="172" t="e">
        <f>AE86-AG86</f>
        <v>#VALUE!</v>
      </c>
      <c r="AJ86" s="173" t="s">
        <v>95</v>
      </c>
      <c r="AK86" s="172" t="e">
        <f>AI85*60</f>
        <v>#VALUE!</v>
      </c>
      <c r="AL86" s="173" t="s">
        <v>97</v>
      </c>
      <c r="AM86" s="172" t="e">
        <f>AK86*6076.12</f>
        <v>#VALUE!</v>
      </c>
      <c r="AN86" s="173" t="s">
        <v>100</v>
      </c>
      <c r="AO86" s="172">
        <f>AE86*PI()/180</f>
        <v>1.2214861303007514</v>
      </c>
      <c r="AP86" s="173" t="s">
        <v>103</v>
      </c>
      <c r="AQ86" s="172" t="e">
        <f>AG86*PI()/180</f>
        <v>#VALUE!</v>
      </c>
      <c r="AR86" s="173" t="s">
        <v>105</v>
      </c>
      <c r="AS86" s="171" t="e">
        <f>IF(360+AS85/(2*PI())*360&gt;360,AS85/(PI())*360,360+AS85/(2*PI())*360)</f>
        <v>#VALUE!</v>
      </c>
      <c r="AT86" s="175"/>
      <c r="AU86" s="175"/>
    </row>
    <row r="87" spans="1:47" s="93" customFormat="1" ht="15.95" customHeight="1" thickTop="1" thickBot="1" x14ac:dyDescent="0.3">
      <c r="A87" s="140">
        <v>100116977776</v>
      </c>
      <c r="B87" s="236"/>
      <c r="C87" s="239"/>
      <c r="D87" s="138" t="s">
        <v>71</v>
      </c>
      <c r="E87" s="483" t="s">
        <v>84</v>
      </c>
      <c r="F87" s="484"/>
      <c r="G87" s="484"/>
      <c r="H87" s="484"/>
      <c r="I87" s="484"/>
      <c r="J87" s="485"/>
      <c r="K87" s="242"/>
      <c r="L87" s="244"/>
      <c r="M87" s="245"/>
      <c r="N87" s="247"/>
      <c r="O87" s="249"/>
      <c r="P87" s="251"/>
      <c r="Q87" s="268" t="s">
        <v>134</v>
      </c>
      <c r="R87" s="269"/>
      <c r="S87" s="269"/>
      <c r="T87" s="269"/>
      <c r="U87" s="259" t="s">
        <v>171</v>
      </c>
      <c r="V87" s="260"/>
      <c r="W87" s="260"/>
      <c r="X87" s="260"/>
      <c r="Y87" s="261"/>
      <c r="Z87" s="217" t="s">
        <v>117</v>
      </c>
      <c r="AA87" s="218"/>
      <c r="AB87" s="219"/>
      <c r="AC87" s="176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3" t="s">
        <v>106</v>
      </c>
      <c r="AS87" s="171" t="e">
        <f>61.582*ACOS(SIN(AE85)*SIN(AG85)+COS(AE85)*COS(AG85)*(AE86-AG86))*6076.12</f>
        <v>#VALUE!</v>
      </c>
      <c r="AT87" s="175"/>
      <c r="AU87" s="175"/>
    </row>
    <row r="88" spans="1:47" s="92" customFormat="1" ht="35.1" customHeight="1" thickBot="1" x14ac:dyDescent="0.3">
      <c r="A88" s="521">
        <v>16</v>
      </c>
      <c r="B88" s="236"/>
      <c r="C88" s="239"/>
      <c r="D88" s="138" t="s">
        <v>72</v>
      </c>
      <c r="E88" s="486" t="s">
        <v>83</v>
      </c>
      <c r="F88" s="487"/>
      <c r="G88" s="487"/>
      <c r="H88" s="487"/>
      <c r="I88" s="487"/>
      <c r="J88" s="488"/>
      <c r="K88" s="98" t="s">
        <v>15</v>
      </c>
      <c r="L88" s="188" t="s">
        <v>108</v>
      </c>
      <c r="M88" s="99" t="s">
        <v>78</v>
      </c>
      <c r="N88" s="100" t="s">
        <v>4</v>
      </c>
      <c r="O88" s="101" t="s">
        <v>17</v>
      </c>
      <c r="P88" s="202" t="s">
        <v>19</v>
      </c>
      <c r="Q88" s="270"/>
      <c r="R88" s="269"/>
      <c r="S88" s="269"/>
      <c r="T88" s="269"/>
      <c r="U88" s="262"/>
      <c r="V88" s="263"/>
      <c r="W88" s="263"/>
      <c r="X88" s="263"/>
      <c r="Y88" s="264"/>
      <c r="Z88" s="220"/>
      <c r="AA88" s="221"/>
      <c r="AB88" s="222"/>
      <c r="AC88" s="91"/>
    </row>
    <row r="89" spans="1:47" s="90" customFormat="1" ht="35.1" customHeight="1" thickTop="1" thickBot="1" x14ac:dyDescent="0.3">
      <c r="A89" s="215" t="str">
        <f>IF(Z86=1,"VERIFIED",IF(AA86=1,"RECHECKED",IF(V86=1,"RECHECK",IF(X86=1,"VERIFY",IF(Y86=1,"NEED PMT APP","SANITY CHECK ONLY")))))</f>
        <v>SANITY CHECK ONLY</v>
      </c>
      <c r="B89" s="237"/>
      <c r="C89" s="240"/>
      <c r="D89" s="139" t="s">
        <v>21</v>
      </c>
      <c r="E89" s="151" t="s">
        <v>0</v>
      </c>
      <c r="F89" s="155" t="s">
        <v>0</v>
      </c>
      <c r="G89" s="147" t="s">
        <v>0</v>
      </c>
      <c r="H89" s="146" t="s">
        <v>0</v>
      </c>
      <c r="I89" s="155" t="s">
        <v>0</v>
      </c>
      <c r="J89" s="147" t="s">
        <v>0</v>
      </c>
      <c r="K89" s="102" t="s">
        <v>0</v>
      </c>
      <c r="L89" s="182" t="str">
        <f>IF(E89=" ","Not being used ",AU85*6076.12)</f>
        <v xml:space="preserve">Not being used </v>
      </c>
      <c r="M89" s="181">
        <v>0</v>
      </c>
      <c r="N89" s="216" t="str">
        <f>IF(W86=1,"Need a Photo","Has a Photo")</f>
        <v>Need a Photo</v>
      </c>
      <c r="O89" s="209" t="s">
        <v>82</v>
      </c>
      <c r="P89" s="204" t="str">
        <f>IF(E89=" ","Not being used",(IF(L89&gt;O86,"OFF STA","ON STA")))</f>
        <v>Not being used</v>
      </c>
      <c r="Q89" s="271"/>
      <c r="R89" s="272"/>
      <c r="S89" s="272"/>
      <c r="T89" s="272"/>
      <c r="U89" s="265"/>
      <c r="V89" s="266"/>
      <c r="W89" s="266"/>
      <c r="X89" s="266"/>
      <c r="Y89" s="267"/>
      <c r="Z89" s="223"/>
      <c r="AA89" s="224"/>
      <c r="AB89" s="225"/>
      <c r="AC89" s="166"/>
      <c r="AD89" s="167"/>
      <c r="AE89" s="168" t="s">
        <v>89</v>
      </c>
      <c r="AF89" s="167"/>
      <c r="AG89" s="168" t="s">
        <v>90</v>
      </c>
      <c r="AH89" s="168"/>
      <c r="AI89" s="168" t="s">
        <v>91</v>
      </c>
      <c r="AJ89" s="167"/>
      <c r="AK89" s="169" t="s">
        <v>101</v>
      </c>
      <c r="AL89" s="167"/>
      <c r="AM89" s="168"/>
      <c r="AN89" s="167"/>
      <c r="AO89" s="169" t="s">
        <v>98</v>
      </c>
      <c r="AP89" s="167"/>
      <c r="AQ89" s="168"/>
      <c r="AR89" s="167"/>
      <c r="AS89" s="168"/>
      <c r="AT89" s="167"/>
      <c r="AU89" s="167"/>
    </row>
    <row r="90" spans="1:47" s="93" customFormat="1" ht="15.95" customHeight="1" thickTop="1" thickBot="1" x14ac:dyDescent="0.3">
      <c r="A90" s="165"/>
      <c r="B90" s="104" t="s">
        <v>10</v>
      </c>
      <c r="C90" s="105"/>
      <c r="D90" s="106" t="s">
        <v>11</v>
      </c>
      <c r="E90" s="148" t="s">
        <v>75</v>
      </c>
      <c r="F90" s="148" t="s">
        <v>76</v>
      </c>
      <c r="G90" s="141" t="s">
        <v>77</v>
      </c>
      <c r="H90" s="106" t="s">
        <v>75</v>
      </c>
      <c r="I90" s="148" t="s">
        <v>76</v>
      </c>
      <c r="J90" s="141" t="s">
        <v>77</v>
      </c>
      <c r="K90" s="107" t="s">
        <v>12</v>
      </c>
      <c r="L90" s="108" t="s">
        <v>13</v>
      </c>
      <c r="M90" s="108" t="s">
        <v>16</v>
      </c>
      <c r="N90" s="205" t="s">
        <v>14</v>
      </c>
      <c r="O90" s="206" t="s">
        <v>18</v>
      </c>
      <c r="P90" s="207" t="s">
        <v>80</v>
      </c>
      <c r="Q90" s="113" t="s">
        <v>79</v>
      </c>
      <c r="R90" s="114"/>
      <c r="S90" s="115" t="s">
        <v>20</v>
      </c>
      <c r="T90" s="194"/>
      <c r="U90" s="232" t="s">
        <v>109</v>
      </c>
      <c r="V90" s="233"/>
      <c r="W90" s="233"/>
      <c r="X90" s="233"/>
      <c r="Y90" s="234"/>
      <c r="Z90" s="133" t="s">
        <v>67</v>
      </c>
      <c r="AA90" s="134" t="s">
        <v>68</v>
      </c>
      <c r="AB90" s="135" t="s">
        <v>69</v>
      </c>
      <c r="AC90" s="170" t="s">
        <v>66</v>
      </c>
      <c r="AD90" s="173" t="s">
        <v>85</v>
      </c>
      <c r="AE90" s="172">
        <f>E91+F91/60+G91/60/60</f>
        <v>41.678025833333329</v>
      </c>
      <c r="AF90" s="173" t="s">
        <v>86</v>
      </c>
      <c r="AG90" s="172" t="e">
        <f>E94+F94/60+G94/60/60</f>
        <v>#VALUE!</v>
      </c>
      <c r="AH90" s="179" t="s">
        <v>92</v>
      </c>
      <c r="AI90" s="172" t="e">
        <f>AG90-AE90</f>
        <v>#VALUE!</v>
      </c>
      <c r="AJ90" s="173" t="s">
        <v>94</v>
      </c>
      <c r="AK90" s="172" t="e">
        <f>AI91*60*COS((AE90+AG90)/2*PI()/180)</f>
        <v>#VALUE!</v>
      </c>
      <c r="AL90" s="173" t="s">
        <v>96</v>
      </c>
      <c r="AM90" s="172" t="e">
        <f>AK90*6076.12</f>
        <v>#VALUE!</v>
      </c>
      <c r="AN90" s="173" t="s">
        <v>99</v>
      </c>
      <c r="AO90" s="172">
        <f>AE90*PI()/180</f>
        <v>0.72741877652292009</v>
      </c>
      <c r="AP90" s="173" t="s">
        <v>102</v>
      </c>
      <c r="AQ90" s="172" t="e">
        <f>AG90 *PI()/180</f>
        <v>#VALUE!</v>
      </c>
      <c r="AR90" s="173" t="s">
        <v>104</v>
      </c>
      <c r="AS90" s="172" t="e">
        <f>1*ATAN2(COS(AO90)*SIN(AQ90)-SIN(AO90)*COS(AQ90)*COS(AQ91-AO91),SIN(AQ91-AO91)*COS(AQ90))</f>
        <v>#VALUE!</v>
      </c>
      <c r="AT90" s="174" t="s">
        <v>107</v>
      </c>
      <c r="AU90" s="180" t="e">
        <f>SQRT(AK91*AK91+AK90*AK90)</f>
        <v>#VALUE!</v>
      </c>
    </row>
    <row r="91" spans="1:47" s="93" customFormat="1" ht="15.95" customHeight="1" thickBot="1" x14ac:dyDescent="0.3">
      <c r="A91" s="96">
        <v>0</v>
      </c>
      <c r="B91" s="235" t="s">
        <v>139</v>
      </c>
      <c r="C91" s="238" t="s">
        <v>0</v>
      </c>
      <c r="D91" s="138" t="s">
        <v>66</v>
      </c>
      <c r="E91" s="149">
        <v>41</v>
      </c>
      <c r="F91" s="153">
        <v>40</v>
      </c>
      <c r="G91" s="97">
        <v>40.893000000000001</v>
      </c>
      <c r="H91" s="129">
        <v>69</v>
      </c>
      <c r="I91" s="153">
        <v>58</v>
      </c>
      <c r="J91" s="97">
        <v>44.463999999999999</v>
      </c>
      <c r="K91" s="241" t="s">
        <v>0</v>
      </c>
      <c r="L91" s="243" t="s">
        <v>0</v>
      </c>
      <c r="M91" s="245">
        <v>7.6</v>
      </c>
      <c r="N91" s="246">
        <f>IF(M91=" "," ",(M91+$B$8-M94))</f>
        <v>7.6</v>
      </c>
      <c r="O91" s="248">
        <v>50</v>
      </c>
      <c r="P91" s="250">
        <v>42975</v>
      </c>
      <c r="Q91" s="111">
        <v>43205</v>
      </c>
      <c r="R91" s="112">
        <v>43388</v>
      </c>
      <c r="S91" s="252" t="s">
        <v>81</v>
      </c>
      <c r="T91" s="253"/>
      <c r="U91" s="195">
        <v>1</v>
      </c>
      <c r="V91" s="119" t="s">
        <v>0</v>
      </c>
      <c r="W91" s="120" t="s">
        <v>0</v>
      </c>
      <c r="X91" s="121" t="s">
        <v>0</v>
      </c>
      <c r="Y91" s="122" t="s">
        <v>0</v>
      </c>
      <c r="Z91" s="131" t="s">
        <v>0</v>
      </c>
      <c r="AA91" s="130" t="s">
        <v>0</v>
      </c>
      <c r="AB91" s="132" t="s">
        <v>0</v>
      </c>
      <c r="AC91" s="170" t="s">
        <v>21</v>
      </c>
      <c r="AD91" s="173" t="s">
        <v>87</v>
      </c>
      <c r="AE91" s="172">
        <f>H91+I91/60+J91/60/60</f>
        <v>69.979017777777784</v>
      </c>
      <c r="AF91" s="173" t="s">
        <v>88</v>
      </c>
      <c r="AG91" s="172" t="e">
        <f>H94+I94/60+J94/60/60</f>
        <v>#VALUE!</v>
      </c>
      <c r="AH91" s="179" t="s">
        <v>93</v>
      </c>
      <c r="AI91" s="172" t="e">
        <f>AE91-AG91</f>
        <v>#VALUE!</v>
      </c>
      <c r="AJ91" s="173" t="s">
        <v>95</v>
      </c>
      <c r="AK91" s="172" t="e">
        <f>AI90*60</f>
        <v>#VALUE!</v>
      </c>
      <c r="AL91" s="173" t="s">
        <v>97</v>
      </c>
      <c r="AM91" s="172" t="e">
        <f>AK91*6076.12</f>
        <v>#VALUE!</v>
      </c>
      <c r="AN91" s="173" t="s">
        <v>100</v>
      </c>
      <c r="AO91" s="172">
        <f>AE91*PI()/180</f>
        <v>1.2213642675338678</v>
      </c>
      <c r="AP91" s="173" t="s">
        <v>103</v>
      </c>
      <c r="AQ91" s="172" t="e">
        <f>AG91*PI()/180</f>
        <v>#VALUE!</v>
      </c>
      <c r="AR91" s="173" t="s">
        <v>105</v>
      </c>
      <c r="AS91" s="171" t="e">
        <f>IF(360+AS90/(2*PI())*360&gt;360,AS90/(PI())*360,360+AS90/(2*PI())*360)</f>
        <v>#VALUE!</v>
      </c>
      <c r="AT91" s="175"/>
      <c r="AU91" s="175"/>
    </row>
    <row r="92" spans="1:47" s="93" customFormat="1" ht="15.95" customHeight="1" thickTop="1" thickBot="1" x14ac:dyDescent="0.3">
      <c r="A92" s="140">
        <v>200100218070</v>
      </c>
      <c r="B92" s="236"/>
      <c r="C92" s="239"/>
      <c r="D92" s="138" t="s">
        <v>71</v>
      </c>
      <c r="E92" s="150">
        <f t="shared" ref="E92:J92" si="14">E91</f>
        <v>41</v>
      </c>
      <c r="F92" s="154">
        <f t="shared" si="14"/>
        <v>40</v>
      </c>
      <c r="G92" s="144">
        <f t="shared" si="14"/>
        <v>40.893000000000001</v>
      </c>
      <c r="H92" s="126">
        <f t="shared" si="14"/>
        <v>69</v>
      </c>
      <c r="I92" s="154">
        <f t="shared" si="14"/>
        <v>58</v>
      </c>
      <c r="J92" s="145">
        <f t="shared" si="14"/>
        <v>44.463999999999999</v>
      </c>
      <c r="K92" s="242"/>
      <c r="L92" s="244"/>
      <c r="M92" s="245"/>
      <c r="N92" s="247"/>
      <c r="O92" s="249"/>
      <c r="P92" s="251"/>
      <c r="Q92" s="268" t="s">
        <v>125</v>
      </c>
      <c r="R92" s="269"/>
      <c r="S92" s="269"/>
      <c r="T92" s="269"/>
      <c r="U92" s="259" t="s">
        <v>171</v>
      </c>
      <c r="V92" s="260"/>
      <c r="W92" s="260"/>
      <c r="X92" s="260"/>
      <c r="Y92" s="261"/>
      <c r="Z92" s="217" t="s">
        <v>117</v>
      </c>
      <c r="AA92" s="218"/>
      <c r="AB92" s="219"/>
      <c r="AC92" s="176"/>
      <c r="AD92" s="175"/>
      <c r="AE92" s="175"/>
      <c r="AF92" s="175"/>
      <c r="AG92" s="175"/>
      <c r="AH92" s="175"/>
      <c r="AI92" s="175"/>
      <c r="AJ92" s="175"/>
      <c r="AK92" s="175"/>
      <c r="AL92" s="175"/>
      <c r="AM92" s="175"/>
      <c r="AN92" s="175"/>
      <c r="AO92" s="175"/>
      <c r="AP92" s="175"/>
      <c r="AQ92" s="175"/>
      <c r="AR92" s="173" t="s">
        <v>106</v>
      </c>
      <c r="AS92" s="171" t="e">
        <f>61.582*ACOS(SIN(AE90)*SIN(AG90)+COS(AE90)*COS(AG90)*(AE91-AG91))*6076.12</f>
        <v>#VALUE!</v>
      </c>
      <c r="AT92" s="175"/>
      <c r="AU92" s="175"/>
    </row>
    <row r="93" spans="1:47" s="92" customFormat="1" ht="15.95" customHeight="1" thickBot="1" x14ac:dyDescent="0.3">
      <c r="A93" s="521">
        <v>17</v>
      </c>
      <c r="B93" s="236"/>
      <c r="C93" s="239"/>
      <c r="D93" s="138" t="s">
        <v>72</v>
      </c>
      <c r="E93" s="150">
        <f t="shared" ref="E93:J93" si="15">E92</f>
        <v>41</v>
      </c>
      <c r="F93" s="154">
        <f t="shared" si="15"/>
        <v>40</v>
      </c>
      <c r="G93" s="144">
        <f t="shared" si="15"/>
        <v>40.893000000000001</v>
      </c>
      <c r="H93" s="126">
        <f t="shared" si="15"/>
        <v>69</v>
      </c>
      <c r="I93" s="154">
        <f t="shared" si="15"/>
        <v>58</v>
      </c>
      <c r="J93" s="145">
        <f t="shared" si="15"/>
        <v>44.463999999999999</v>
      </c>
      <c r="K93" s="98" t="s">
        <v>15</v>
      </c>
      <c r="L93" s="188" t="s">
        <v>108</v>
      </c>
      <c r="M93" s="99" t="s">
        <v>78</v>
      </c>
      <c r="N93" s="100" t="s">
        <v>4</v>
      </c>
      <c r="O93" s="101" t="s">
        <v>17</v>
      </c>
      <c r="P93" s="202" t="s">
        <v>19</v>
      </c>
      <c r="Q93" s="270"/>
      <c r="R93" s="269"/>
      <c r="S93" s="269"/>
      <c r="T93" s="269"/>
      <c r="U93" s="262"/>
      <c r="V93" s="263"/>
      <c r="W93" s="263"/>
      <c r="X93" s="263"/>
      <c r="Y93" s="264"/>
      <c r="Z93" s="220"/>
      <c r="AA93" s="221"/>
      <c r="AB93" s="222"/>
      <c r="AC93" s="91"/>
    </row>
    <row r="94" spans="1:47" s="90" customFormat="1" ht="35.1" customHeight="1" thickTop="1" thickBot="1" x14ac:dyDescent="0.3">
      <c r="A94" s="215" t="str">
        <f>IF(Z91=1,"VERIFIED",IF(AA91=1,"RECHECKED",IF(V91=1,"RECHECK",IF(X91=1,"VERIFY",IF(Y91=1,"NEED PMT APP","SANITY CHECK ONLY")))))</f>
        <v>SANITY CHECK ONLY</v>
      </c>
      <c r="B94" s="237"/>
      <c r="C94" s="240"/>
      <c r="D94" s="139" t="s">
        <v>21</v>
      </c>
      <c r="E94" s="151" t="s">
        <v>0</v>
      </c>
      <c r="F94" s="155" t="s">
        <v>0</v>
      </c>
      <c r="G94" s="147" t="s">
        <v>0</v>
      </c>
      <c r="H94" s="146" t="s">
        <v>0</v>
      </c>
      <c r="I94" s="155" t="s">
        <v>0</v>
      </c>
      <c r="J94" s="147" t="s">
        <v>0</v>
      </c>
      <c r="K94" s="102" t="s">
        <v>0</v>
      </c>
      <c r="L94" s="182" t="str">
        <f>IF(E94=" ","Not being used ",AU90*6076.12)</f>
        <v xml:space="preserve">Not being used </v>
      </c>
      <c r="M94" s="181">
        <v>0</v>
      </c>
      <c r="N94" s="210" t="str">
        <f>IF(W91=1,"Need Photo","Has Photo")</f>
        <v>Has Photo</v>
      </c>
      <c r="O94" s="209" t="s">
        <v>82</v>
      </c>
      <c r="P94" s="204" t="str">
        <f>IF(E94=" ","Not being used",(IF(L94&gt;O91,"OFF STA","ON STA")))</f>
        <v>Not being used</v>
      </c>
      <c r="Q94" s="271"/>
      <c r="R94" s="272"/>
      <c r="S94" s="272"/>
      <c r="T94" s="272"/>
      <c r="U94" s="265"/>
      <c r="V94" s="266"/>
      <c r="W94" s="266"/>
      <c r="X94" s="266"/>
      <c r="Y94" s="267"/>
      <c r="Z94" s="223"/>
      <c r="AA94" s="224"/>
      <c r="AB94" s="225"/>
      <c r="AC94" s="166"/>
      <c r="AD94" s="167"/>
      <c r="AE94" s="168" t="s">
        <v>89</v>
      </c>
      <c r="AF94" s="167"/>
      <c r="AG94" s="168" t="s">
        <v>90</v>
      </c>
      <c r="AH94" s="168"/>
      <c r="AI94" s="168" t="s">
        <v>91</v>
      </c>
      <c r="AJ94" s="167"/>
      <c r="AK94" s="169" t="s">
        <v>101</v>
      </c>
      <c r="AL94" s="167"/>
      <c r="AM94" s="168"/>
      <c r="AN94" s="167"/>
      <c r="AO94" s="169" t="s">
        <v>98</v>
      </c>
      <c r="AP94" s="167"/>
      <c r="AQ94" s="168"/>
      <c r="AR94" s="167"/>
      <c r="AS94" s="168"/>
      <c r="AT94" s="167"/>
      <c r="AU94" s="167"/>
    </row>
    <row r="95" spans="1:47" s="93" customFormat="1" ht="15.95" customHeight="1" thickTop="1" thickBot="1" x14ac:dyDescent="0.3">
      <c r="A95" s="165"/>
      <c r="B95" s="104" t="s">
        <v>10</v>
      </c>
      <c r="C95" s="105"/>
      <c r="D95" s="106" t="s">
        <v>11</v>
      </c>
      <c r="E95" s="148" t="s">
        <v>75</v>
      </c>
      <c r="F95" s="148" t="s">
        <v>76</v>
      </c>
      <c r="G95" s="141" t="s">
        <v>77</v>
      </c>
      <c r="H95" s="106" t="s">
        <v>75</v>
      </c>
      <c r="I95" s="148" t="s">
        <v>76</v>
      </c>
      <c r="J95" s="141" t="s">
        <v>77</v>
      </c>
      <c r="K95" s="107" t="s">
        <v>12</v>
      </c>
      <c r="L95" s="108" t="s">
        <v>13</v>
      </c>
      <c r="M95" s="108" t="s">
        <v>16</v>
      </c>
      <c r="N95" s="205" t="s">
        <v>14</v>
      </c>
      <c r="O95" s="206" t="s">
        <v>18</v>
      </c>
      <c r="P95" s="207" t="s">
        <v>80</v>
      </c>
      <c r="Q95" s="113" t="s">
        <v>79</v>
      </c>
      <c r="R95" s="114"/>
      <c r="S95" s="115" t="s">
        <v>20</v>
      </c>
      <c r="T95" s="194"/>
      <c r="U95" s="232" t="s">
        <v>109</v>
      </c>
      <c r="V95" s="233"/>
      <c r="W95" s="233"/>
      <c r="X95" s="233"/>
      <c r="Y95" s="234"/>
      <c r="Z95" s="116" t="s">
        <v>67</v>
      </c>
      <c r="AA95" s="117" t="s">
        <v>68</v>
      </c>
      <c r="AB95" s="118" t="s">
        <v>69</v>
      </c>
      <c r="AC95" s="170" t="s">
        <v>66</v>
      </c>
      <c r="AD95" s="173" t="s">
        <v>85</v>
      </c>
      <c r="AE95" s="172">
        <f>E96+F96/60+G96/60/60</f>
        <v>41.678349999999995</v>
      </c>
      <c r="AF95" s="173" t="s">
        <v>86</v>
      </c>
      <c r="AG95" s="172" t="e">
        <f>E99+F99/60+G99/60/60</f>
        <v>#VALUE!</v>
      </c>
      <c r="AH95" s="179" t="s">
        <v>92</v>
      </c>
      <c r="AI95" s="172" t="e">
        <f>AG95-AE95</f>
        <v>#VALUE!</v>
      </c>
      <c r="AJ95" s="173" t="s">
        <v>94</v>
      </c>
      <c r="AK95" s="172" t="e">
        <f>AI96*60*COS((AE95+AG95)/2*PI()/180)</f>
        <v>#VALUE!</v>
      </c>
      <c r="AL95" s="173" t="s">
        <v>96</v>
      </c>
      <c r="AM95" s="172" t="e">
        <f>AK95*6076.12</f>
        <v>#VALUE!</v>
      </c>
      <c r="AN95" s="173" t="s">
        <v>99</v>
      </c>
      <c r="AO95" s="172">
        <f>AE95*PI()/180</f>
        <v>0.7274244342985785</v>
      </c>
      <c r="AP95" s="173" t="s">
        <v>102</v>
      </c>
      <c r="AQ95" s="172" t="e">
        <f>AG95 *PI()/180</f>
        <v>#VALUE!</v>
      </c>
      <c r="AR95" s="173" t="s">
        <v>104</v>
      </c>
      <c r="AS95" s="172" t="e">
        <f>1*ATAN2(COS(AO95)*SIN(AQ95)-SIN(AO95)*COS(AQ95)*COS(AQ96-AO96),SIN(AQ96-AO96)*COS(AQ95))</f>
        <v>#VALUE!</v>
      </c>
      <c r="AT95" s="174" t="s">
        <v>107</v>
      </c>
      <c r="AU95" s="180" t="e">
        <f>SQRT(AK96*AK96+AK95*AK95)</f>
        <v>#VALUE!</v>
      </c>
    </row>
    <row r="96" spans="1:47" s="93" customFormat="1" ht="15.95" customHeight="1" thickBot="1" x14ac:dyDescent="0.3">
      <c r="A96" s="96">
        <v>0</v>
      </c>
      <c r="B96" s="235" t="s">
        <v>140</v>
      </c>
      <c r="C96" s="238" t="s">
        <v>0</v>
      </c>
      <c r="D96" s="138" t="s">
        <v>66</v>
      </c>
      <c r="E96" s="149">
        <v>41</v>
      </c>
      <c r="F96" s="153">
        <v>40</v>
      </c>
      <c r="G96" s="97">
        <v>42.06</v>
      </c>
      <c r="H96" s="129">
        <v>69</v>
      </c>
      <c r="I96" s="153">
        <v>58</v>
      </c>
      <c r="J96" s="97">
        <v>42.96</v>
      </c>
      <c r="K96" s="241" t="s">
        <v>0</v>
      </c>
      <c r="L96" s="243" t="s">
        <v>0</v>
      </c>
      <c r="M96" s="245">
        <v>6.2</v>
      </c>
      <c r="N96" s="246">
        <f>IF(M96=" "," ",(M96+$B$8-M99))</f>
        <v>6.2</v>
      </c>
      <c r="O96" s="248">
        <v>500</v>
      </c>
      <c r="P96" s="250">
        <v>42975</v>
      </c>
      <c r="Q96" s="111" t="s">
        <v>141</v>
      </c>
      <c r="R96" s="112">
        <v>43405</v>
      </c>
      <c r="S96" s="252" t="s">
        <v>116</v>
      </c>
      <c r="T96" s="253"/>
      <c r="U96" s="195">
        <v>1</v>
      </c>
      <c r="V96" s="119"/>
      <c r="W96" s="120">
        <v>1</v>
      </c>
      <c r="X96" s="121" t="s">
        <v>0</v>
      </c>
      <c r="Y96" s="122" t="s">
        <v>0</v>
      </c>
      <c r="Z96" s="123" t="s">
        <v>0</v>
      </c>
      <c r="AA96" s="119" t="s">
        <v>0</v>
      </c>
      <c r="AB96" s="124" t="s">
        <v>0</v>
      </c>
      <c r="AC96" s="170" t="s">
        <v>21</v>
      </c>
      <c r="AD96" s="173" t="s">
        <v>87</v>
      </c>
      <c r="AE96" s="172">
        <f>H96+I96/60+J96/60/60</f>
        <v>69.9786</v>
      </c>
      <c r="AF96" s="173" t="s">
        <v>88</v>
      </c>
      <c r="AG96" s="172" t="e">
        <f>H99+I99/60+J99/60/60</f>
        <v>#VALUE!</v>
      </c>
      <c r="AH96" s="179" t="s">
        <v>93</v>
      </c>
      <c r="AI96" s="172" t="e">
        <f>AE96-AG96</f>
        <v>#VALUE!</v>
      </c>
      <c r="AJ96" s="173" t="s">
        <v>95</v>
      </c>
      <c r="AK96" s="172" t="e">
        <f>AI95*60</f>
        <v>#VALUE!</v>
      </c>
      <c r="AL96" s="173" t="s">
        <v>97</v>
      </c>
      <c r="AM96" s="172" t="e">
        <f>AK96*6076.12</f>
        <v>#VALUE!</v>
      </c>
      <c r="AN96" s="173" t="s">
        <v>100</v>
      </c>
      <c r="AO96" s="172">
        <f>AE96*PI()/180</f>
        <v>1.2213569759361038</v>
      </c>
      <c r="AP96" s="173" t="s">
        <v>103</v>
      </c>
      <c r="AQ96" s="172" t="e">
        <f>AG96*PI()/180</f>
        <v>#VALUE!</v>
      </c>
      <c r="AR96" s="173" t="s">
        <v>105</v>
      </c>
      <c r="AS96" s="171" t="e">
        <f>IF(360+AS95/(2*PI())*360&gt;360,AS95/(PI())*360,360+AS95/(2*PI())*360)</f>
        <v>#VALUE!</v>
      </c>
      <c r="AT96" s="175"/>
      <c r="AU96" s="175"/>
    </row>
    <row r="97" spans="1:47" s="93" customFormat="1" ht="15.95" customHeight="1" thickTop="1" thickBot="1" x14ac:dyDescent="0.3">
      <c r="A97" s="140">
        <v>100116977769</v>
      </c>
      <c r="B97" s="236"/>
      <c r="C97" s="239"/>
      <c r="D97" s="138" t="s">
        <v>71</v>
      </c>
      <c r="E97" s="483" t="s">
        <v>84</v>
      </c>
      <c r="F97" s="484"/>
      <c r="G97" s="484"/>
      <c r="H97" s="484"/>
      <c r="I97" s="484"/>
      <c r="J97" s="485"/>
      <c r="K97" s="242"/>
      <c r="L97" s="244"/>
      <c r="M97" s="245"/>
      <c r="N97" s="247"/>
      <c r="O97" s="249"/>
      <c r="P97" s="251"/>
      <c r="Q97" s="464" t="s">
        <v>174</v>
      </c>
      <c r="R97" s="465"/>
      <c r="S97" s="465"/>
      <c r="T97" s="465"/>
      <c r="U97" s="470" t="s">
        <v>172</v>
      </c>
      <c r="V97" s="471"/>
      <c r="W97" s="471"/>
      <c r="X97" s="471"/>
      <c r="Y97" s="472"/>
      <c r="Z97" s="217" t="s">
        <v>117</v>
      </c>
      <c r="AA97" s="218"/>
      <c r="AB97" s="219"/>
      <c r="AC97" s="176"/>
      <c r="AD97" s="175"/>
      <c r="AE97" s="175"/>
      <c r="AF97" s="175"/>
      <c r="AG97" s="175"/>
      <c r="AH97" s="175"/>
      <c r="AI97" s="175"/>
      <c r="AJ97" s="175"/>
      <c r="AK97" s="175"/>
      <c r="AL97" s="175"/>
      <c r="AM97" s="175"/>
      <c r="AN97" s="175"/>
      <c r="AO97" s="175"/>
      <c r="AP97" s="175"/>
      <c r="AQ97" s="175"/>
      <c r="AR97" s="173" t="s">
        <v>106</v>
      </c>
      <c r="AS97" s="171" t="e">
        <f>61.582*ACOS(SIN(AE95)*SIN(AG95)+COS(AE95)*COS(AG95)*(AE96-AG96))*6076.12</f>
        <v>#VALUE!</v>
      </c>
      <c r="AT97" s="175"/>
      <c r="AU97" s="175"/>
    </row>
    <row r="98" spans="1:47" s="92" customFormat="1" ht="15.95" customHeight="1" thickBot="1" x14ac:dyDescent="0.3">
      <c r="A98" s="521">
        <v>18</v>
      </c>
      <c r="B98" s="236"/>
      <c r="C98" s="239"/>
      <c r="D98" s="138" t="s">
        <v>72</v>
      </c>
      <c r="E98" s="486" t="s">
        <v>83</v>
      </c>
      <c r="F98" s="487"/>
      <c r="G98" s="487"/>
      <c r="H98" s="487"/>
      <c r="I98" s="487"/>
      <c r="J98" s="488"/>
      <c r="K98" s="98" t="s">
        <v>15</v>
      </c>
      <c r="L98" s="188" t="s">
        <v>108</v>
      </c>
      <c r="M98" s="99" t="s">
        <v>78</v>
      </c>
      <c r="N98" s="100" t="s">
        <v>4</v>
      </c>
      <c r="O98" s="101" t="s">
        <v>17</v>
      </c>
      <c r="P98" s="202" t="s">
        <v>19</v>
      </c>
      <c r="Q98" s="466"/>
      <c r="R98" s="465"/>
      <c r="S98" s="465"/>
      <c r="T98" s="465"/>
      <c r="U98" s="473"/>
      <c r="V98" s="474"/>
      <c r="W98" s="474"/>
      <c r="X98" s="474"/>
      <c r="Y98" s="475"/>
      <c r="Z98" s="220"/>
      <c r="AA98" s="221"/>
      <c r="AB98" s="222"/>
      <c r="AC98" s="91"/>
    </row>
    <row r="99" spans="1:47" s="90" customFormat="1" ht="35.1" customHeight="1" thickTop="1" thickBot="1" x14ac:dyDescent="0.3">
      <c r="A99" s="215" t="str">
        <f>IF(Z96=1,"VERIFIED",IF(AA96=1,"RECHECKED",IF(V96=1,"RECHECK",IF(X96=1,"VERIFY",IF(Y96=1,"NEED PMT APP","SANITY CHECK ONLY")))))</f>
        <v>SANITY CHECK ONLY</v>
      </c>
      <c r="B99" s="237"/>
      <c r="C99" s="240"/>
      <c r="D99" s="139" t="s">
        <v>21</v>
      </c>
      <c r="E99" s="151" t="s">
        <v>0</v>
      </c>
      <c r="F99" s="155" t="s">
        <v>0</v>
      </c>
      <c r="G99" s="147" t="s">
        <v>0</v>
      </c>
      <c r="H99" s="146" t="s">
        <v>0</v>
      </c>
      <c r="I99" s="155" t="s">
        <v>0</v>
      </c>
      <c r="J99" s="147" t="s">
        <v>0</v>
      </c>
      <c r="K99" s="102" t="s">
        <v>0</v>
      </c>
      <c r="L99" s="182" t="str">
        <f>IF(E99=" ","Not being used ",AU95*6076.12)</f>
        <v xml:space="preserve">Not being used </v>
      </c>
      <c r="M99" s="181">
        <v>0</v>
      </c>
      <c r="N99" s="216" t="str">
        <f>IF(W96=1,"Need a Photo","Has a Photo")</f>
        <v>Need a Photo</v>
      </c>
      <c r="O99" s="209" t="s">
        <v>82</v>
      </c>
      <c r="P99" s="204" t="str">
        <f>IF(E99=" ","Not being used",(IF(L99&gt;O96,"OFF STA","ON STA")))</f>
        <v>Not being used</v>
      </c>
      <c r="Q99" s="467"/>
      <c r="R99" s="468"/>
      <c r="S99" s="468"/>
      <c r="T99" s="468"/>
      <c r="U99" s="476"/>
      <c r="V99" s="477"/>
      <c r="W99" s="477"/>
      <c r="X99" s="477"/>
      <c r="Y99" s="478"/>
      <c r="Z99" s="223"/>
      <c r="AA99" s="224"/>
      <c r="AB99" s="225"/>
      <c r="AC99" s="166"/>
      <c r="AD99" s="167"/>
      <c r="AE99" s="168" t="s">
        <v>89</v>
      </c>
      <c r="AF99" s="167"/>
      <c r="AG99" s="168" t="s">
        <v>90</v>
      </c>
      <c r="AH99" s="168"/>
      <c r="AI99" s="168" t="s">
        <v>91</v>
      </c>
      <c r="AJ99" s="167"/>
      <c r="AK99" s="169" t="s">
        <v>101</v>
      </c>
      <c r="AL99" s="167"/>
      <c r="AM99" s="168"/>
      <c r="AN99" s="167"/>
      <c r="AO99" s="169" t="s">
        <v>98</v>
      </c>
      <c r="AP99" s="167"/>
      <c r="AQ99" s="168"/>
      <c r="AR99" s="167"/>
      <c r="AS99" s="168"/>
      <c r="AT99" s="167"/>
      <c r="AU99" s="167"/>
    </row>
    <row r="100" spans="1:47" s="93" customFormat="1" ht="15.95" customHeight="1" thickTop="1" thickBot="1" x14ac:dyDescent="0.3">
      <c r="A100" s="165"/>
      <c r="B100" s="104" t="s">
        <v>10</v>
      </c>
      <c r="C100" s="105"/>
      <c r="D100" s="106" t="s">
        <v>11</v>
      </c>
      <c r="E100" s="148" t="s">
        <v>75</v>
      </c>
      <c r="F100" s="148" t="s">
        <v>76</v>
      </c>
      <c r="G100" s="141" t="s">
        <v>77</v>
      </c>
      <c r="H100" s="106" t="s">
        <v>75</v>
      </c>
      <c r="I100" s="148" t="s">
        <v>76</v>
      </c>
      <c r="J100" s="141" t="s">
        <v>77</v>
      </c>
      <c r="K100" s="107" t="s">
        <v>12</v>
      </c>
      <c r="L100" s="108" t="s">
        <v>13</v>
      </c>
      <c r="M100" s="108" t="s">
        <v>16</v>
      </c>
      <c r="N100" s="109" t="s">
        <v>14</v>
      </c>
      <c r="O100" s="110" t="s">
        <v>18</v>
      </c>
      <c r="P100" s="201" t="s">
        <v>80</v>
      </c>
      <c r="Q100" s="113" t="s">
        <v>79</v>
      </c>
      <c r="R100" s="114"/>
      <c r="S100" s="115" t="s">
        <v>20</v>
      </c>
      <c r="T100" s="194"/>
      <c r="U100" s="232" t="s">
        <v>109</v>
      </c>
      <c r="V100" s="233"/>
      <c r="W100" s="233"/>
      <c r="X100" s="233"/>
      <c r="Y100" s="234"/>
      <c r="Z100" s="116" t="s">
        <v>67</v>
      </c>
      <c r="AA100" s="117" t="s">
        <v>68</v>
      </c>
      <c r="AB100" s="118" t="s">
        <v>69</v>
      </c>
      <c r="AC100" s="170" t="s">
        <v>66</v>
      </c>
      <c r="AD100" s="173" t="s">
        <v>85</v>
      </c>
      <c r="AE100" s="172">
        <f>E101+F101/60+G101/60/60</f>
        <v>41.679299999999998</v>
      </c>
      <c r="AF100" s="173" t="s">
        <v>86</v>
      </c>
      <c r="AG100" s="172" t="e">
        <f>E104+F104/60+G104/60/60</f>
        <v>#VALUE!</v>
      </c>
      <c r="AH100" s="179" t="s">
        <v>92</v>
      </c>
      <c r="AI100" s="172" t="e">
        <f>AG100-AE100</f>
        <v>#VALUE!</v>
      </c>
      <c r="AJ100" s="173" t="s">
        <v>94</v>
      </c>
      <c r="AK100" s="172" t="e">
        <f>AI101*60*COS((AE100+AG100)/2*PI()/180)</f>
        <v>#VALUE!</v>
      </c>
      <c r="AL100" s="173" t="s">
        <v>96</v>
      </c>
      <c r="AM100" s="172" t="e">
        <f>AK100*6076.12</f>
        <v>#VALUE!</v>
      </c>
      <c r="AN100" s="173" t="s">
        <v>99</v>
      </c>
      <c r="AO100" s="172">
        <f>AE100*PI()/180</f>
        <v>0.72744101492647251</v>
      </c>
      <c r="AP100" s="173" t="s">
        <v>102</v>
      </c>
      <c r="AQ100" s="172" t="e">
        <f>AG100 *PI()/180</f>
        <v>#VALUE!</v>
      </c>
      <c r="AR100" s="173" t="s">
        <v>104</v>
      </c>
      <c r="AS100" s="172" t="e">
        <f>1*ATAN2(COS(AO100)*SIN(AQ100)-SIN(AO100)*COS(AQ100)*COS(AQ101-AO101),SIN(AQ101-AO101)*COS(AQ100))</f>
        <v>#VALUE!</v>
      </c>
      <c r="AT100" s="174" t="s">
        <v>107</v>
      </c>
      <c r="AU100" s="180" t="e">
        <f>SQRT(AK101*AK101+AK100*AK100)</f>
        <v>#VALUE!</v>
      </c>
    </row>
    <row r="101" spans="1:47" s="93" customFormat="1" ht="15.95" customHeight="1" thickBot="1" x14ac:dyDescent="0.3">
      <c r="A101" s="96">
        <v>13939</v>
      </c>
      <c r="B101" s="235" t="s">
        <v>142</v>
      </c>
      <c r="C101" s="238" t="s">
        <v>0</v>
      </c>
      <c r="D101" s="138" t="s">
        <v>66</v>
      </c>
      <c r="E101" s="149">
        <v>41</v>
      </c>
      <c r="F101" s="153">
        <v>40</v>
      </c>
      <c r="G101" s="97">
        <v>45.48</v>
      </c>
      <c r="H101" s="129">
        <v>69</v>
      </c>
      <c r="I101" s="153">
        <v>58</v>
      </c>
      <c r="J101" s="97">
        <v>35.4</v>
      </c>
      <c r="K101" s="241" t="s">
        <v>0</v>
      </c>
      <c r="L101" s="243" t="s">
        <v>0</v>
      </c>
      <c r="M101" s="245">
        <v>7.1</v>
      </c>
      <c r="N101" s="246">
        <f>IF(M101=" "," ",(M101+$B$8-M104))</f>
        <v>7.1</v>
      </c>
      <c r="O101" s="248">
        <v>50</v>
      </c>
      <c r="P101" s="250">
        <v>42975</v>
      </c>
      <c r="Q101" s="111">
        <v>43221</v>
      </c>
      <c r="R101" s="112">
        <v>43405</v>
      </c>
      <c r="S101" s="252" t="s">
        <v>124</v>
      </c>
      <c r="T101" s="253"/>
      <c r="U101" s="195">
        <v>1</v>
      </c>
      <c r="V101" s="119" t="s">
        <v>0</v>
      </c>
      <c r="W101" s="120" t="s">
        <v>0</v>
      </c>
      <c r="X101" s="121" t="s">
        <v>0</v>
      </c>
      <c r="Y101" s="122" t="s">
        <v>0</v>
      </c>
      <c r="Z101" s="123" t="s">
        <v>0</v>
      </c>
      <c r="AA101" s="119" t="s">
        <v>0</v>
      </c>
      <c r="AB101" s="124" t="s">
        <v>0</v>
      </c>
      <c r="AC101" s="170" t="s">
        <v>21</v>
      </c>
      <c r="AD101" s="173" t="s">
        <v>87</v>
      </c>
      <c r="AE101" s="172">
        <f>H101+I101/60+J101/60/60</f>
        <v>69.976500000000001</v>
      </c>
      <c r="AF101" s="173" t="s">
        <v>88</v>
      </c>
      <c r="AG101" s="172" t="e">
        <f>H104+I104/60+J104/60/60</f>
        <v>#VALUE!</v>
      </c>
      <c r="AH101" s="179" t="s">
        <v>93</v>
      </c>
      <c r="AI101" s="172" t="e">
        <f>AE101-AG101</f>
        <v>#VALUE!</v>
      </c>
      <c r="AJ101" s="173" t="s">
        <v>95</v>
      </c>
      <c r="AK101" s="172" t="e">
        <f>AI100*60</f>
        <v>#VALUE!</v>
      </c>
      <c r="AL101" s="173" t="s">
        <v>97</v>
      </c>
      <c r="AM101" s="172" t="e">
        <f>AK101*6076.12</f>
        <v>#VALUE!</v>
      </c>
      <c r="AN101" s="173" t="s">
        <v>100</v>
      </c>
      <c r="AO101" s="172">
        <f>AE101*PI()/180</f>
        <v>1.221320324021812</v>
      </c>
      <c r="AP101" s="173" t="s">
        <v>103</v>
      </c>
      <c r="AQ101" s="172" t="e">
        <f>AG101*PI()/180</f>
        <v>#VALUE!</v>
      </c>
      <c r="AR101" s="173" t="s">
        <v>105</v>
      </c>
      <c r="AS101" s="171" t="e">
        <f>IF(360+AS100/(2*PI())*360&gt;360,AS100/(PI())*360,360+AS100/(2*PI())*360)</f>
        <v>#VALUE!</v>
      </c>
      <c r="AT101" s="175"/>
      <c r="AU101" s="175"/>
    </row>
    <row r="102" spans="1:47" s="93" customFormat="1" ht="15.95" customHeight="1" thickTop="1" thickBot="1" x14ac:dyDescent="0.3">
      <c r="A102" s="140">
        <v>200100217072</v>
      </c>
      <c r="B102" s="236"/>
      <c r="C102" s="239"/>
      <c r="D102" s="138" t="s">
        <v>71</v>
      </c>
      <c r="E102" s="150">
        <f t="shared" ref="E102:J102" si="16">E101</f>
        <v>41</v>
      </c>
      <c r="F102" s="154">
        <f t="shared" si="16"/>
        <v>40</v>
      </c>
      <c r="G102" s="144">
        <f t="shared" si="16"/>
        <v>45.48</v>
      </c>
      <c r="H102" s="126">
        <f t="shared" si="16"/>
        <v>69</v>
      </c>
      <c r="I102" s="154">
        <f t="shared" si="16"/>
        <v>58</v>
      </c>
      <c r="J102" s="145">
        <f t="shared" si="16"/>
        <v>35.4</v>
      </c>
      <c r="K102" s="242"/>
      <c r="L102" s="244"/>
      <c r="M102" s="245"/>
      <c r="N102" s="247"/>
      <c r="O102" s="249"/>
      <c r="P102" s="251"/>
      <c r="Q102" s="268" t="s">
        <v>185</v>
      </c>
      <c r="R102" s="269"/>
      <c r="S102" s="269"/>
      <c r="T102" s="269"/>
      <c r="U102" s="259" t="s">
        <v>171</v>
      </c>
      <c r="V102" s="260"/>
      <c r="W102" s="260"/>
      <c r="X102" s="260"/>
      <c r="Y102" s="261"/>
      <c r="Z102" s="217" t="s">
        <v>117</v>
      </c>
      <c r="AA102" s="218"/>
      <c r="AB102" s="219"/>
      <c r="AC102" s="176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3" t="s">
        <v>106</v>
      </c>
      <c r="AS102" s="171" t="e">
        <f>61.582*ACOS(SIN(AE100)*SIN(AG100)+COS(AE100)*COS(AG100)*(AE101-AG101))*6076.12</f>
        <v>#VALUE!</v>
      </c>
      <c r="AT102" s="175"/>
      <c r="AU102" s="175"/>
    </row>
    <row r="103" spans="1:47" s="92" customFormat="1" ht="15.95" customHeight="1" thickBot="1" x14ac:dyDescent="0.3">
      <c r="A103" s="521">
        <v>19</v>
      </c>
      <c r="B103" s="236"/>
      <c r="C103" s="239"/>
      <c r="D103" s="138" t="s">
        <v>72</v>
      </c>
      <c r="E103" s="150">
        <f t="shared" ref="E103:J103" si="17">E102</f>
        <v>41</v>
      </c>
      <c r="F103" s="154">
        <f t="shared" si="17"/>
        <v>40</v>
      </c>
      <c r="G103" s="144">
        <f t="shared" si="17"/>
        <v>45.48</v>
      </c>
      <c r="H103" s="126">
        <f t="shared" si="17"/>
        <v>69</v>
      </c>
      <c r="I103" s="154">
        <f t="shared" si="17"/>
        <v>58</v>
      </c>
      <c r="J103" s="145">
        <f t="shared" si="17"/>
        <v>35.4</v>
      </c>
      <c r="K103" s="98" t="s">
        <v>15</v>
      </c>
      <c r="L103" s="188" t="s">
        <v>108</v>
      </c>
      <c r="M103" s="99" t="s">
        <v>78</v>
      </c>
      <c r="N103" s="100" t="s">
        <v>4</v>
      </c>
      <c r="O103" s="101" t="s">
        <v>17</v>
      </c>
      <c r="P103" s="202" t="s">
        <v>19</v>
      </c>
      <c r="Q103" s="270"/>
      <c r="R103" s="269"/>
      <c r="S103" s="269"/>
      <c r="T103" s="269"/>
      <c r="U103" s="262"/>
      <c r="V103" s="263"/>
      <c r="W103" s="263"/>
      <c r="X103" s="263"/>
      <c r="Y103" s="264"/>
      <c r="Z103" s="220"/>
      <c r="AA103" s="221"/>
      <c r="AB103" s="222"/>
      <c r="AC103" s="91"/>
    </row>
    <row r="104" spans="1:47" s="90" customFormat="1" ht="35.1" customHeight="1" thickTop="1" thickBot="1" x14ac:dyDescent="0.3">
      <c r="A104" s="215" t="str">
        <f>IF(Z101=1,"VERIFIED",IF(AA101=1,"RECHECKED",IF(V101=1,"RECHECK",IF(X101=1,"VERIFY",IF(Y101=1,"NEED PMT APP","SANITY CHECK ONLY")))))</f>
        <v>SANITY CHECK ONLY</v>
      </c>
      <c r="B104" s="237"/>
      <c r="C104" s="240"/>
      <c r="D104" s="139" t="s">
        <v>21</v>
      </c>
      <c r="E104" s="151" t="s">
        <v>0</v>
      </c>
      <c r="F104" s="155" t="s">
        <v>0</v>
      </c>
      <c r="G104" s="147" t="s">
        <v>0</v>
      </c>
      <c r="H104" s="146" t="s">
        <v>0</v>
      </c>
      <c r="I104" s="155" t="s">
        <v>0</v>
      </c>
      <c r="J104" s="147" t="s">
        <v>0</v>
      </c>
      <c r="K104" s="102" t="s">
        <v>0</v>
      </c>
      <c r="L104" s="182" t="str">
        <f>IF(E104=" ","Not being used ",AU100*6076.12)</f>
        <v xml:space="preserve">Not being used </v>
      </c>
      <c r="M104" s="181">
        <v>0</v>
      </c>
      <c r="N104" s="210" t="str">
        <f>IF(W101=1,"Need Photo","Has Photo")</f>
        <v>Has Photo</v>
      </c>
      <c r="O104" s="209" t="s">
        <v>82</v>
      </c>
      <c r="P104" s="204" t="str">
        <f>IF(E104=" ","Not being used",(IF(L104&gt;O101,"OFF STA","ON STA")))</f>
        <v>Not being used</v>
      </c>
      <c r="Q104" s="271"/>
      <c r="R104" s="272"/>
      <c r="S104" s="272"/>
      <c r="T104" s="272"/>
      <c r="U104" s="265"/>
      <c r="V104" s="266"/>
      <c r="W104" s="266"/>
      <c r="X104" s="266"/>
      <c r="Y104" s="267"/>
      <c r="Z104" s="223"/>
      <c r="AA104" s="224"/>
      <c r="AB104" s="225"/>
      <c r="AC104" s="166"/>
      <c r="AD104" s="167"/>
      <c r="AE104" s="168" t="s">
        <v>89</v>
      </c>
      <c r="AF104" s="167"/>
      <c r="AG104" s="168" t="s">
        <v>90</v>
      </c>
      <c r="AH104" s="168"/>
      <c r="AI104" s="168" t="s">
        <v>91</v>
      </c>
      <c r="AJ104" s="167"/>
      <c r="AK104" s="169" t="s">
        <v>101</v>
      </c>
      <c r="AL104" s="167"/>
      <c r="AM104" s="168"/>
      <c r="AN104" s="167"/>
      <c r="AO104" s="169" t="s">
        <v>98</v>
      </c>
      <c r="AP104" s="167"/>
      <c r="AQ104" s="168"/>
      <c r="AR104" s="167"/>
      <c r="AS104" s="168"/>
      <c r="AT104" s="167"/>
      <c r="AU104" s="167"/>
    </row>
    <row r="105" spans="1:47" s="93" customFormat="1" ht="15.95" customHeight="1" thickTop="1" thickBot="1" x14ac:dyDescent="0.3">
      <c r="A105" s="165"/>
      <c r="B105" s="104" t="s">
        <v>10</v>
      </c>
      <c r="C105" s="105"/>
      <c r="D105" s="106" t="s">
        <v>11</v>
      </c>
      <c r="E105" s="148" t="s">
        <v>75</v>
      </c>
      <c r="F105" s="148" t="s">
        <v>76</v>
      </c>
      <c r="G105" s="141" t="s">
        <v>77</v>
      </c>
      <c r="H105" s="106" t="s">
        <v>75</v>
      </c>
      <c r="I105" s="148" t="s">
        <v>76</v>
      </c>
      <c r="J105" s="141" t="s">
        <v>77</v>
      </c>
      <c r="K105" s="107" t="s">
        <v>12</v>
      </c>
      <c r="L105" s="108" t="s">
        <v>13</v>
      </c>
      <c r="M105" s="108" t="s">
        <v>16</v>
      </c>
      <c r="N105" s="109" t="s">
        <v>14</v>
      </c>
      <c r="O105" s="110" t="s">
        <v>18</v>
      </c>
      <c r="P105" s="201" t="s">
        <v>80</v>
      </c>
      <c r="Q105" s="113" t="s">
        <v>79</v>
      </c>
      <c r="R105" s="114"/>
      <c r="S105" s="115" t="s">
        <v>20</v>
      </c>
      <c r="T105" s="194"/>
      <c r="U105" s="232" t="s">
        <v>109</v>
      </c>
      <c r="V105" s="233"/>
      <c r="W105" s="233"/>
      <c r="X105" s="233"/>
      <c r="Y105" s="234"/>
      <c r="Z105" s="116" t="s">
        <v>67</v>
      </c>
      <c r="AA105" s="117" t="s">
        <v>68</v>
      </c>
      <c r="AB105" s="118" t="s">
        <v>69</v>
      </c>
      <c r="AC105" s="170" t="s">
        <v>66</v>
      </c>
      <c r="AD105" s="173" t="s">
        <v>85</v>
      </c>
      <c r="AE105" s="172">
        <f>E106+F106/60+G106/60/60</f>
        <v>41.680349999999997</v>
      </c>
      <c r="AF105" s="173" t="s">
        <v>86</v>
      </c>
      <c r="AG105" s="172" t="e">
        <f>E109+F109/60+G109/60/60</f>
        <v>#VALUE!</v>
      </c>
      <c r="AH105" s="179" t="s">
        <v>92</v>
      </c>
      <c r="AI105" s="172" t="e">
        <f>AG105-AE105</f>
        <v>#VALUE!</v>
      </c>
      <c r="AJ105" s="173" t="s">
        <v>94</v>
      </c>
      <c r="AK105" s="172" t="e">
        <f>AI106*60*COS((AE105+AG105)/2*PI()/180)</f>
        <v>#VALUE!</v>
      </c>
      <c r="AL105" s="173" t="s">
        <v>96</v>
      </c>
      <c r="AM105" s="172" t="e">
        <f>AK105*6076.12</f>
        <v>#VALUE!</v>
      </c>
      <c r="AN105" s="173" t="s">
        <v>99</v>
      </c>
      <c r="AO105" s="172">
        <f>AE105*PI()/180</f>
        <v>0.72745934088361852</v>
      </c>
      <c r="AP105" s="173" t="s">
        <v>102</v>
      </c>
      <c r="AQ105" s="172" t="e">
        <f>AG105 *PI()/180</f>
        <v>#VALUE!</v>
      </c>
      <c r="AR105" s="173" t="s">
        <v>104</v>
      </c>
      <c r="AS105" s="172" t="e">
        <f>1*ATAN2(COS(AO105)*SIN(AQ105)-SIN(AO105)*COS(AQ105)*COS(AQ106-AO106),SIN(AQ106-AO106)*COS(AQ105))</f>
        <v>#VALUE!</v>
      </c>
      <c r="AT105" s="174" t="s">
        <v>107</v>
      </c>
      <c r="AU105" s="180" t="e">
        <f>SQRT(AK106*AK106+AK105*AK105)</f>
        <v>#VALUE!</v>
      </c>
    </row>
    <row r="106" spans="1:47" s="93" customFormat="1" ht="15.95" customHeight="1" thickBot="1" x14ac:dyDescent="0.3">
      <c r="A106" s="96">
        <v>0</v>
      </c>
      <c r="B106" s="235" t="s">
        <v>143</v>
      </c>
      <c r="C106" s="238" t="s">
        <v>0</v>
      </c>
      <c r="D106" s="138" t="s">
        <v>66</v>
      </c>
      <c r="E106" s="149">
        <v>41</v>
      </c>
      <c r="F106" s="153">
        <v>40</v>
      </c>
      <c r="G106" s="97">
        <v>49.26</v>
      </c>
      <c r="H106" s="129">
        <v>69</v>
      </c>
      <c r="I106" s="153">
        <v>58</v>
      </c>
      <c r="J106" s="97">
        <v>20.100000000000001</v>
      </c>
      <c r="K106" s="241" t="s">
        <v>0</v>
      </c>
      <c r="L106" s="243" t="s">
        <v>0</v>
      </c>
      <c r="M106" s="245">
        <v>5.5</v>
      </c>
      <c r="N106" s="246">
        <f>IF(M106=" "," ",(M106+$B$8-M109))</f>
        <v>5.5</v>
      </c>
      <c r="O106" s="248">
        <v>500</v>
      </c>
      <c r="P106" s="250">
        <v>42975</v>
      </c>
      <c r="Q106" s="111">
        <v>43221</v>
      </c>
      <c r="R106" s="112">
        <v>43405</v>
      </c>
      <c r="S106" s="252" t="s">
        <v>116</v>
      </c>
      <c r="T106" s="253"/>
      <c r="U106" s="195">
        <v>1</v>
      </c>
      <c r="V106" s="119" t="s">
        <v>0</v>
      </c>
      <c r="W106" s="120" t="s">
        <v>0</v>
      </c>
      <c r="X106" s="121" t="s">
        <v>0</v>
      </c>
      <c r="Y106" s="122" t="s">
        <v>0</v>
      </c>
      <c r="Z106" s="123" t="s">
        <v>0</v>
      </c>
      <c r="AA106" s="119" t="s">
        <v>0</v>
      </c>
      <c r="AB106" s="124" t="s">
        <v>0</v>
      </c>
      <c r="AC106" s="170" t="s">
        <v>21</v>
      </c>
      <c r="AD106" s="173" t="s">
        <v>87</v>
      </c>
      <c r="AE106" s="172">
        <f>H106+I106/60+J106/60/60</f>
        <v>69.972250000000003</v>
      </c>
      <c r="AF106" s="173" t="s">
        <v>88</v>
      </c>
      <c r="AG106" s="172" t="e">
        <f>H109+I109/60+J109/60/60</f>
        <v>#VALUE!</v>
      </c>
      <c r="AH106" s="179" t="s">
        <v>93</v>
      </c>
      <c r="AI106" s="172" t="e">
        <f>AE106-AG106</f>
        <v>#VALUE!</v>
      </c>
      <c r="AJ106" s="173" t="s">
        <v>95</v>
      </c>
      <c r="AK106" s="172" t="e">
        <f>AI105*60</f>
        <v>#VALUE!</v>
      </c>
      <c r="AL106" s="173" t="s">
        <v>97</v>
      </c>
      <c r="AM106" s="172" t="e">
        <f>AK106*6076.12</f>
        <v>#VALUE!</v>
      </c>
      <c r="AN106" s="173" t="s">
        <v>100</v>
      </c>
      <c r="AO106" s="172">
        <f>AE106*PI()/180</f>
        <v>1.2212461475286023</v>
      </c>
      <c r="AP106" s="173" t="s">
        <v>103</v>
      </c>
      <c r="AQ106" s="172" t="e">
        <f>AG106*PI()/180</f>
        <v>#VALUE!</v>
      </c>
      <c r="AR106" s="173" t="s">
        <v>105</v>
      </c>
      <c r="AS106" s="171" t="e">
        <f>IF(360+AS105/(2*PI())*360&gt;360,AS105/(PI())*360,360+AS105/(2*PI())*360)</f>
        <v>#VALUE!</v>
      </c>
      <c r="AT106" s="175"/>
      <c r="AU106" s="175"/>
    </row>
    <row r="107" spans="1:47" s="93" customFormat="1" ht="15.95" customHeight="1" thickTop="1" thickBot="1" x14ac:dyDescent="0.3">
      <c r="A107" s="140">
        <v>100116977724</v>
      </c>
      <c r="B107" s="236"/>
      <c r="C107" s="239"/>
      <c r="D107" s="138" t="s">
        <v>71</v>
      </c>
      <c r="E107" s="483" t="s">
        <v>84</v>
      </c>
      <c r="F107" s="484"/>
      <c r="G107" s="484"/>
      <c r="H107" s="484"/>
      <c r="I107" s="484"/>
      <c r="J107" s="485"/>
      <c r="K107" s="242"/>
      <c r="L107" s="244"/>
      <c r="M107" s="245"/>
      <c r="N107" s="247"/>
      <c r="O107" s="249"/>
      <c r="P107" s="251"/>
      <c r="Q107" s="268" t="s">
        <v>184</v>
      </c>
      <c r="R107" s="269"/>
      <c r="S107" s="269"/>
      <c r="T107" s="269"/>
      <c r="U107" s="259" t="s">
        <v>171</v>
      </c>
      <c r="V107" s="260"/>
      <c r="W107" s="260"/>
      <c r="X107" s="260"/>
      <c r="Y107" s="261"/>
      <c r="Z107" s="217" t="s">
        <v>117</v>
      </c>
      <c r="AA107" s="218"/>
      <c r="AB107" s="219"/>
      <c r="AC107" s="176"/>
      <c r="AD107" s="175"/>
      <c r="AE107" s="175"/>
      <c r="AF107" s="175"/>
      <c r="AG107" s="175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3" t="s">
        <v>106</v>
      </c>
      <c r="AS107" s="171" t="e">
        <f>61.582*ACOS(SIN(AE105)*SIN(AG105)+COS(AE105)*COS(AG105)*(AE106-AG106))*6076.12</f>
        <v>#VALUE!</v>
      </c>
      <c r="AT107" s="175"/>
      <c r="AU107" s="175"/>
    </row>
    <row r="108" spans="1:47" s="92" customFormat="1" ht="15.95" customHeight="1" thickBot="1" x14ac:dyDescent="0.3">
      <c r="A108" s="521">
        <v>20</v>
      </c>
      <c r="B108" s="236"/>
      <c r="C108" s="239"/>
      <c r="D108" s="138" t="s">
        <v>72</v>
      </c>
      <c r="E108" s="486" t="s">
        <v>83</v>
      </c>
      <c r="F108" s="487"/>
      <c r="G108" s="487"/>
      <c r="H108" s="487"/>
      <c r="I108" s="487"/>
      <c r="J108" s="488"/>
      <c r="K108" s="98" t="s">
        <v>15</v>
      </c>
      <c r="L108" s="188" t="s">
        <v>108</v>
      </c>
      <c r="M108" s="99" t="s">
        <v>78</v>
      </c>
      <c r="N108" s="100" t="s">
        <v>4</v>
      </c>
      <c r="O108" s="101" t="s">
        <v>17</v>
      </c>
      <c r="P108" s="202" t="s">
        <v>19</v>
      </c>
      <c r="Q108" s="270"/>
      <c r="R108" s="269"/>
      <c r="S108" s="269"/>
      <c r="T108" s="269"/>
      <c r="U108" s="262"/>
      <c r="V108" s="263"/>
      <c r="W108" s="263"/>
      <c r="X108" s="263"/>
      <c r="Y108" s="264"/>
      <c r="Z108" s="220"/>
      <c r="AA108" s="221"/>
      <c r="AB108" s="222"/>
      <c r="AC108" s="91"/>
    </row>
    <row r="109" spans="1:47" ht="35.1" customHeight="1" thickTop="1" thickBot="1" x14ac:dyDescent="0.3">
      <c r="A109" s="215" t="str">
        <f>IF(Z106=1,"VERIFIED",IF(AA106=1,"RECHECKED",IF(V106=1,"RECHECK",IF(X106=1,"VERIFY",IF(Y106=1,"NEED PMT APP","SANITY CHECK ONLY")))))</f>
        <v>SANITY CHECK ONLY</v>
      </c>
      <c r="B109" s="237"/>
      <c r="C109" s="240"/>
      <c r="D109" s="139" t="s">
        <v>21</v>
      </c>
      <c r="E109" s="151" t="s">
        <v>0</v>
      </c>
      <c r="F109" s="155" t="s">
        <v>0</v>
      </c>
      <c r="G109" s="147" t="s">
        <v>0</v>
      </c>
      <c r="H109" s="146" t="s">
        <v>0</v>
      </c>
      <c r="I109" s="155" t="s">
        <v>0</v>
      </c>
      <c r="J109" s="147" t="s">
        <v>0</v>
      </c>
      <c r="K109" s="102" t="s">
        <v>0</v>
      </c>
      <c r="L109" s="182" t="str">
        <f>IF(E109=" ","Not being used ",AU105*6076.12)</f>
        <v xml:space="preserve">Not being used </v>
      </c>
      <c r="M109" s="181">
        <v>0</v>
      </c>
      <c r="N109" s="210" t="str">
        <f>IF(W106=1,"Need Photo","Has Photo")</f>
        <v>Has Photo</v>
      </c>
      <c r="O109" s="209" t="s">
        <v>82</v>
      </c>
      <c r="P109" s="204" t="str">
        <f>IF(E109=" ","Not being used",(IF(L109&gt;O106,"OFF STA","ON STA")))</f>
        <v>Not being used</v>
      </c>
      <c r="Q109" s="271"/>
      <c r="R109" s="272"/>
      <c r="S109" s="272"/>
      <c r="T109" s="272"/>
      <c r="U109" s="265"/>
      <c r="V109" s="266"/>
      <c r="W109" s="266"/>
      <c r="X109" s="266"/>
      <c r="Y109" s="267"/>
      <c r="Z109" s="223"/>
      <c r="AA109" s="224"/>
      <c r="AB109" s="225"/>
      <c r="AC109" s="166"/>
      <c r="AD109" s="167"/>
      <c r="AE109" s="168" t="s">
        <v>89</v>
      </c>
      <c r="AF109" s="167"/>
      <c r="AG109" s="168" t="s">
        <v>90</v>
      </c>
      <c r="AH109" s="168"/>
      <c r="AI109" s="168" t="s">
        <v>91</v>
      </c>
      <c r="AJ109" s="167"/>
      <c r="AK109" s="169" t="s">
        <v>101</v>
      </c>
      <c r="AL109" s="167"/>
      <c r="AM109" s="168"/>
      <c r="AN109" s="167"/>
      <c r="AO109" s="169" t="s">
        <v>98</v>
      </c>
      <c r="AP109" s="167"/>
      <c r="AQ109" s="168"/>
      <c r="AR109" s="167"/>
      <c r="AS109" s="168"/>
      <c r="AT109" s="167"/>
      <c r="AU109" s="167"/>
    </row>
    <row r="110" spans="1:47" ht="14.45" customHeight="1" thickTop="1" thickBot="1" x14ac:dyDescent="0.3">
      <c r="A110" s="165"/>
      <c r="B110" s="104" t="s">
        <v>10</v>
      </c>
      <c r="C110" s="105"/>
      <c r="D110" s="106" t="s">
        <v>11</v>
      </c>
      <c r="E110" s="148" t="s">
        <v>75</v>
      </c>
      <c r="F110" s="148" t="s">
        <v>76</v>
      </c>
      <c r="G110" s="141" t="s">
        <v>77</v>
      </c>
      <c r="H110" s="106" t="s">
        <v>75</v>
      </c>
      <c r="I110" s="148" t="s">
        <v>76</v>
      </c>
      <c r="J110" s="141" t="s">
        <v>77</v>
      </c>
      <c r="K110" s="107" t="s">
        <v>12</v>
      </c>
      <c r="L110" s="108" t="s">
        <v>13</v>
      </c>
      <c r="M110" s="108" t="s">
        <v>16</v>
      </c>
      <c r="N110" s="109" t="s">
        <v>14</v>
      </c>
      <c r="O110" s="110" t="s">
        <v>18</v>
      </c>
      <c r="P110" s="201" t="s">
        <v>80</v>
      </c>
      <c r="Q110" s="113" t="s">
        <v>79</v>
      </c>
      <c r="R110" s="114"/>
      <c r="S110" s="115" t="s">
        <v>20</v>
      </c>
      <c r="T110" s="194"/>
      <c r="U110" s="232" t="s">
        <v>109</v>
      </c>
      <c r="V110" s="379"/>
      <c r="W110" s="379"/>
      <c r="X110" s="379"/>
      <c r="Y110" s="380"/>
      <c r="Z110" s="189" t="s">
        <v>67</v>
      </c>
      <c r="AA110" s="190" t="s">
        <v>68</v>
      </c>
      <c r="AB110" s="191" t="s">
        <v>69</v>
      </c>
      <c r="AC110" s="170" t="s">
        <v>66</v>
      </c>
      <c r="AD110" s="173" t="s">
        <v>85</v>
      </c>
      <c r="AE110" s="172">
        <f>E111+F111/60+G111/60/60</f>
        <v>41.680119999999995</v>
      </c>
      <c r="AF110" s="173" t="s">
        <v>86</v>
      </c>
      <c r="AG110" s="172" t="e">
        <f>E114+F114/60+G114/60/60</f>
        <v>#VALUE!</v>
      </c>
      <c r="AH110" s="179" t="s">
        <v>92</v>
      </c>
      <c r="AI110" s="172" t="e">
        <f>AG110-AE110</f>
        <v>#VALUE!</v>
      </c>
      <c r="AJ110" s="173" t="s">
        <v>94</v>
      </c>
      <c r="AK110" s="172" t="e">
        <f>AI111*60*COS((AE110+AG110)/2*PI()/180)</f>
        <v>#VALUE!</v>
      </c>
      <c r="AL110" s="173" t="s">
        <v>96</v>
      </c>
      <c r="AM110" s="172" t="e">
        <f>AK110*6076.12</f>
        <v>#VALUE!</v>
      </c>
      <c r="AN110" s="173" t="s">
        <v>99</v>
      </c>
      <c r="AO110" s="172">
        <f>AE110*PI()/180</f>
        <v>0.72745532662633883</v>
      </c>
      <c r="AP110" s="173" t="s">
        <v>102</v>
      </c>
      <c r="AQ110" s="172" t="e">
        <f>AG110 *PI()/180</f>
        <v>#VALUE!</v>
      </c>
      <c r="AR110" s="173" t="s">
        <v>104</v>
      </c>
      <c r="AS110" s="172" t="e">
        <f>1*ATAN2(COS(AO110)*SIN(AQ110)-SIN(AO110)*COS(AQ110)*COS(AQ111-AO111),SIN(AQ111-AO111)*COS(AQ110))</f>
        <v>#VALUE!</v>
      </c>
      <c r="AT110" s="174" t="s">
        <v>107</v>
      </c>
      <c r="AU110" s="180" t="e">
        <f>SQRT(AK111*AK111+AK110*AK110)</f>
        <v>#VALUE!</v>
      </c>
    </row>
    <row r="111" spans="1:47" ht="14.45" customHeight="1" thickBot="1" x14ac:dyDescent="0.3">
      <c r="A111" s="96">
        <v>13939.1</v>
      </c>
      <c r="B111" s="235" t="s">
        <v>144</v>
      </c>
      <c r="C111" s="238" t="s">
        <v>0</v>
      </c>
      <c r="D111" s="138" t="s">
        <v>66</v>
      </c>
      <c r="E111" s="149">
        <v>41</v>
      </c>
      <c r="F111" s="153">
        <v>40</v>
      </c>
      <c r="G111" s="97">
        <v>48.432000000000002</v>
      </c>
      <c r="H111" s="129">
        <v>69</v>
      </c>
      <c r="I111" s="153">
        <v>58</v>
      </c>
      <c r="J111" s="97">
        <v>22.619</v>
      </c>
      <c r="K111" s="241" t="s">
        <v>0</v>
      </c>
      <c r="L111" s="243" t="s">
        <v>0</v>
      </c>
      <c r="M111" s="245">
        <v>3.3</v>
      </c>
      <c r="N111" s="246">
        <f>IF(M111=" "," ",(M111+$B$8-M114))</f>
        <v>3.3</v>
      </c>
      <c r="O111" s="248">
        <v>50</v>
      </c>
      <c r="P111" s="250">
        <v>42975</v>
      </c>
      <c r="Q111" s="111">
        <v>43205</v>
      </c>
      <c r="R111" s="112">
        <v>43388</v>
      </c>
      <c r="S111" s="252" t="s">
        <v>81</v>
      </c>
      <c r="T111" s="253"/>
      <c r="U111" s="195">
        <v>1</v>
      </c>
      <c r="V111" s="119" t="s">
        <v>0</v>
      </c>
      <c r="W111" s="120" t="s">
        <v>0</v>
      </c>
      <c r="X111" s="121" t="s">
        <v>0</v>
      </c>
      <c r="Y111" s="122" t="s">
        <v>0</v>
      </c>
      <c r="Z111" s="131" t="s">
        <v>0</v>
      </c>
      <c r="AA111" s="130" t="s">
        <v>0</v>
      </c>
      <c r="AB111" s="132" t="s">
        <v>0</v>
      </c>
      <c r="AC111" s="170" t="s">
        <v>21</v>
      </c>
      <c r="AD111" s="173" t="s">
        <v>87</v>
      </c>
      <c r="AE111" s="172">
        <f>H111+I111/60+J111/60/60</f>
        <v>69.972949722222225</v>
      </c>
      <c r="AF111" s="173" t="s">
        <v>88</v>
      </c>
      <c r="AG111" s="172" t="e">
        <f>H114+I114/60+J114/60/60</f>
        <v>#VALUE!</v>
      </c>
      <c r="AH111" s="179" t="s">
        <v>93</v>
      </c>
      <c r="AI111" s="172" t="e">
        <f>AE111-AG111</f>
        <v>#VALUE!</v>
      </c>
      <c r="AJ111" s="173" t="s">
        <v>95</v>
      </c>
      <c r="AK111" s="172" t="e">
        <f>AI110*60</f>
        <v>#VALUE!</v>
      </c>
      <c r="AL111" s="173" t="s">
        <v>97</v>
      </c>
      <c r="AM111" s="172" t="e">
        <f>AK111*6076.12</f>
        <v>#VALUE!</v>
      </c>
      <c r="AN111" s="173" t="s">
        <v>100</v>
      </c>
      <c r="AO111" s="172">
        <f>AE111*PI()/180</f>
        <v>1.2212583599852294</v>
      </c>
      <c r="AP111" s="173" t="s">
        <v>103</v>
      </c>
      <c r="AQ111" s="172" t="e">
        <f>AG111*PI()/180</f>
        <v>#VALUE!</v>
      </c>
      <c r="AR111" s="173" t="s">
        <v>105</v>
      </c>
      <c r="AS111" s="171" t="e">
        <f>IF(360+AS110/(2*PI())*360&gt;360,AS110/(PI())*360,360+AS110/(2*PI())*360)</f>
        <v>#VALUE!</v>
      </c>
      <c r="AT111" s="175"/>
      <c r="AU111" s="175"/>
    </row>
    <row r="112" spans="1:47" ht="14.45" customHeight="1" thickTop="1" thickBot="1" x14ac:dyDescent="0.3">
      <c r="A112" s="140">
        <v>100117157931</v>
      </c>
      <c r="B112" s="236"/>
      <c r="C112" s="239"/>
      <c r="D112" s="138" t="s">
        <v>71</v>
      </c>
      <c r="E112" s="150">
        <f t="shared" ref="E112:J112" si="18">E111</f>
        <v>41</v>
      </c>
      <c r="F112" s="154">
        <f t="shared" si="18"/>
        <v>40</v>
      </c>
      <c r="G112" s="144">
        <f t="shared" si="18"/>
        <v>48.432000000000002</v>
      </c>
      <c r="H112" s="126">
        <f t="shared" si="18"/>
        <v>69</v>
      </c>
      <c r="I112" s="154">
        <f t="shared" si="18"/>
        <v>58</v>
      </c>
      <c r="J112" s="145">
        <f t="shared" si="18"/>
        <v>22.619</v>
      </c>
      <c r="K112" s="242"/>
      <c r="L112" s="244"/>
      <c r="M112" s="245"/>
      <c r="N112" s="247"/>
      <c r="O112" s="249"/>
      <c r="P112" s="251"/>
      <c r="Q112" s="268" t="s">
        <v>187</v>
      </c>
      <c r="R112" s="269"/>
      <c r="S112" s="269"/>
      <c r="T112" s="269"/>
      <c r="U112" s="259" t="s">
        <v>171</v>
      </c>
      <c r="V112" s="260"/>
      <c r="W112" s="260"/>
      <c r="X112" s="260"/>
      <c r="Y112" s="261"/>
      <c r="Z112" s="217" t="s">
        <v>117</v>
      </c>
      <c r="AA112" s="218"/>
      <c r="AB112" s="219"/>
      <c r="AC112" s="176"/>
      <c r="AD112" s="175"/>
      <c r="AE112" s="175"/>
      <c r="AF112" s="175"/>
      <c r="AG112" s="175"/>
      <c r="AH112" s="175"/>
      <c r="AI112" s="175"/>
      <c r="AJ112" s="175"/>
      <c r="AK112" s="175"/>
      <c r="AL112" s="175"/>
      <c r="AM112" s="175"/>
      <c r="AN112" s="175"/>
      <c r="AO112" s="175"/>
      <c r="AP112" s="175"/>
      <c r="AQ112" s="175"/>
      <c r="AR112" s="173" t="s">
        <v>106</v>
      </c>
      <c r="AS112" s="171" t="e">
        <f>61.582*ACOS(SIN(AE110)*SIN(AG110)+COS(AE110)*COS(AG110)*(AE111-AG111))*6076.12</f>
        <v>#VALUE!</v>
      </c>
      <c r="AT112" s="175"/>
      <c r="AU112" s="175"/>
    </row>
    <row r="113" spans="1:47" ht="15.95" customHeight="1" thickBot="1" x14ac:dyDescent="0.3">
      <c r="A113" s="521">
        <v>21</v>
      </c>
      <c r="B113" s="236"/>
      <c r="C113" s="239"/>
      <c r="D113" s="138" t="s">
        <v>72</v>
      </c>
      <c r="E113" s="150">
        <f t="shared" ref="E113:J113" si="19">E112</f>
        <v>41</v>
      </c>
      <c r="F113" s="154">
        <f t="shared" si="19"/>
        <v>40</v>
      </c>
      <c r="G113" s="144">
        <f t="shared" si="19"/>
        <v>48.432000000000002</v>
      </c>
      <c r="H113" s="126">
        <f t="shared" si="19"/>
        <v>69</v>
      </c>
      <c r="I113" s="154">
        <f t="shared" si="19"/>
        <v>58</v>
      </c>
      <c r="J113" s="145">
        <f t="shared" si="19"/>
        <v>22.619</v>
      </c>
      <c r="K113" s="98" t="s">
        <v>0</v>
      </c>
      <c r="L113" s="188" t="s">
        <v>108</v>
      </c>
      <c r="M113" s="99" t="s">
        <v>78</v>
      </c>
      <c r="N113" s="100" t="s">
        <v>4</v>
      </c>
      <c r="O113" s="101" t="s">
        <v>17</v>
      </c>
      <c r="P113" s="202" t="s">
        <v>19</v>
      </c>
      <c r="Q113" s="270"/>
      <c r="R113" s="269"/>
      <c r="S113" s="269"/>
      <c r="T113" s="269"/>
      <c r="U113" s="262"/>
      <c r="V113" s="263"/>
      <c r="W113" s="263"/>
      <c r="X113" s="263"/>
      <c r="Y113" s="264"/>
      <c r="Z113" s="220"/>
      <c r="AA113" s="221"/>
      <c r="AB113" s="222"/>
      <c r="AC113" s="9"/>
    </row>
    <row r="114" spans="1:47" ht="35.1" customHeight="1" thickTop="1" thickBot="1" x14ac:dyDescent="0.3">
      <c r="A114" s="215" t="str">
        <f>IF(Z111=1,"VERIFIED",IF(AA111=1,"RECHECKED",IF(V111=1,"RECHECK",IF(X111=1,"VERIFY",IF(Y111=1,"NEED PMT APP","SANITY CHECK ONLY")))))</f>
        <v>SANITY CHECK ONLY</v>
      </c>
      <c r="B114" s="237"/>
      <c r="C114" s="240"/>
      <c r="D114" s="139" t="s">
        <v>21</v>
      </c>
      <c r="E114" s="151" t="s">
        <v>0</v>
      </c>
      <c r="F114" s="155" t="s">
        <v>0</v>
      </c>
      <c r="G114" s="147" t="s">
        <v>0</v>
      </c>
      <c r="H114" s="146" t="s">
        <v>0</v>
      </c>
      <c r="I114" s="155" t="s">
        <v>0</v>
      </c>
      <c r="J114" s="147" t="s">
        <v>0</v>
      </c>
      <c r="K114" s="102" t="s">
        <v>0</v>
      </c>
      <c r="L114" s="182" t="str">
        <f>IF(E114=" ","Not being used ",AU110*6076.12)</f>
        <v xml:space="preserve">Not being used </v>
      </c>
      <c r="M114" s="181">
        <v>0</v>
      </c>
      <c r="N114" s="208" t="str">
        <f>IF(W111=1,"Need Photo","Has Photo")</f>
        <v>Has Photo</v>
      </c>
      <c r="O114" s="209" t="s">
        <v>82</v>
      </c>
      <c r="P114" s="204" t="str">
        <f>IF(E114=" ","Not being used",(IF(L114&gt;O111,"OFF STA","ON STA")))</f>
        <v>Not being used</v>
      </c>
      <c r="Q114" s="271"/>
      <c r="R114" s="272"/>
      <c r="S114" s="272"/>
      <c r="T114" s="272"/>
      <c r="U114" s="265"/>
      <c r="V114" s="266"/>
      <c r="W114" s="266"/>
      <c r="X114" s="266"/>
      <c r="Y114" s="267"/>
      <c r="Z114" s="223"/>
      <c r="AA114" s="224"/>
      <c r="AB114" s="225"/>
      <c r="AC114" s="166"/>
      <c r="AD114" s="167"/>
      <c r="AE114" s="168" t="s">
        <v>89</v>
      </c>
      <c r="AF114" s="167"/>
      <c r="AG114" s="168" t="s">
        <v>90</v>
      </c>
      <c r="AH114" s="168"/>
      <c r="AI114" s="168" t="s">
        <v>91</v>
      </c>
      <c r="AJ114" s="167"/>
      <c r="AK114" s="169" t="s">
        <v>101</v>
      </c>
      <c r="AL114" s="167"/>
      <c r="AM114" s="168"/>
      <c r="AN114" s="167"/>
      <c r="AO114" s="169" t="s">
        <v>98</v>
      </c>
      <c r="AP114" s="167"/>
      <c r="AQ114" s="168"/>
      <c r="AR114" s="167"/>
      <c r="AS114" s="168"/>
      <c r="AT114" s="167"/>
      <c r="AU114" s="167"/>
    </row>
    <row r="115" spans="1:47" ht="14.45" customHeight="1" thickTop="1" thickBot="1" x14ac:dyDescent="0.3">
      <c r="A115" s="165"/>
      <c r="B115" s="104" t="s">
        <v>10</v>
      </c>
      <c r="C115" s="105"/>
      <c r="D115" s="106" t="s">
        <v>11</v>
      </c>
      <c r="E115" s="148" t="s">
        <v>75</v>
      </c>
      <c r="F115" s="148" t="s">
        <v>76</v>
      </c>
      <c r="G115" s="141" t="s">
        <v>77</v>
      </c>
      <c r="H115" s="106" t="s">
        <v>75</v>
      </c>
      <c r="I115" s="148" t="s">
        <v>76</v>
      </c>
      <c r="J115" s="141" t="s">
        <v>77</v>
      </c>
      <c r="K115" s="107" t="s">
        <v>12</v>
      </c>
      <c r="L115" s="108" t="s">
        <v>13</v>
      </c>
      <c r="M115" s="108" t="s">
        <v>16</v>
      </c>
      <c r="N115" s="109" t="s">
        <v>14</v>
      </c>
      <c r="O115" s="110" t="s">
        <v>18</v>
      </c>
      <c r="P115" s="207" t="s">
        <v>80</v>
      </c>
      <c r="Q115" s="113" t="s">
        <v>79</v>
      </c>
      <c r="R115" s="114"/>
      <c r="S115" s="115" t="s">
        <v>20</v>
      </c>
      <c r="T115" s="194"/>
      <c r="U115" s="232" t="s">
        <v>109</v>
      </c>
      <c r="V115" s="379"/>
      <c r="W115" s="379"/>
      <c r="X115" s="379"/>
      <c r="Y115" s="380"/>
      <c r="Z115" s="189" t="s">
        <v>67</v>
      </c>
      <c r="AA115" s="190" t="s">
        <v>68</v>
      </c>
      <c r="AB115" s="191" t="s">
        <v>69</v>
      </c>
      <c r="AC115" s="170" t="s">
        <v>66</v>
      </c>
      <c r="AD115" s="173" t="s">
        <v>85</v>
      </c>
      <c r="AE115" s="172">
        <f>E116+F116/60+G116/60/60</f>
        <v>41.665716666666668</v>
      </c>
      <c r="AF115" s="173" t="s">
        <v>86</v>
      </c>
      <c r="AG115" s="172" t="e">
        <f>E119+F119/60+G119/60/60</f>
        <v>#VALUE!</v>
      </c>
      <c r="AH115" s="179" t="s">
        <v>92</v>
      </c>
      <c r="AI115" s="172" t="e">
        <f>AG115-AE115</f>
        <v>#VALUE!</v>
      </c>
      <c r="AJ115" s="173" t="s">
        <v>94</v>
      </c>
      <c r="AK115" s="172" t="e">
        <f>AI116*60*COS((AE115+AG115)/2*PI()/180)</f>
        <v>#VALUE!</v>
      </c>
      <c r="AL115" s="173" t="s">
        <v>96</v>
      </c>
      <c r="AM115" s="172" t="e">
        <f>AK115*6076.12</f>
        <v>#VALUE!</v>
      </c>
      <c r="AN115" s="173" t="s">
        <v>99</v>
      </c>
      <c r="AO115" s="172">
        <f>AE115*PI()/180</f>
        <v>0.72720394103640995</v>
      </c>
      <c r="AP115" s="173" t="s">
        <v>102</v>
      </c>
      <c r="AQ115" s="172" t="e">
        <f>AG115 *PI()/180</f>
        <v>#VALUE!</v>
      </c>
      <c r="AR115" s="173" t="s">
        <v>104</v>
      </c>
      <c r="AS115" s="172" t="e">
        <f>1*ATAN2(COS(AO115)*SIN(AQ115)-SIN(AO115)*COS(AQ115)*COS(AQ116-AO116),SIN(AQ116-AO116)*COS(AQ115))</f>
        <v>#VALUE!</v>
      </c>
      <c r="AT115" s="174" t="s">
        <v>107</v>
      </c>
      <c r="AU115" s="180" t="e">
        <f>SQRT(AK116*AK116+AK115*AK115)</f>
        <v>#VALUE!</v>
      </c>
    </row>
    <row r="116" spans="1:47" ht="14.45" customHeight="1" thickBot="1" x14ac:dyDescent="0.3">
      <c r="A116" s="96">
        <v>0</v>
      </c>
      <c r="B116" s="235" t="s">
        <v>145</v>
      </c>
      <c r="C116" s="238" t="s">
        <v>0</v>
      </c>
      <c r="D116" s="138" t="s">
        <v>66</v>
      </c>
      <c r="E116" s="149">
        <v>41</v>
      </c>
      <c r="F116" s="153">
        <v>39</v>
      </c>
      <c r="G116" s="97">
        <v>56.58</v>
      </c>
      <c r="H116" s="129">
        <v>69</v>
      </c>
      <c r="I116" s="153">
        <v>58</v>
      </c>
      <c r="J116" s="97">
        <v>8.8800000000000008</v>
      </c>
      <c r="K116" s="241" t="s">
        <v>0</v>
      </c>
      <c r="L116" s="243" t="s">
        <v>0</v>
      </c>
      <c r="M116" s="245">
        <v>12.5</v>
      </c>
      <c r="N116" s="246">
        <f>IF(M116=" "," ",(M116+$B$8-M119))</f>
        <v>12.5</v>
      </c>
      <c r="O116" s="248">
        <v>500</v>
      </c>
      <c r="P116" s="250">
        <v>42975</v>
      </c>
      <c r="Q116" s="111">
        <v>43221</v>
      </c>
      <c r="R116" s="112">
        <v>43405</v>
      </c>
      <c r="S116" s="252" t="s">
        <v>116</v>
      </c>
      <c r="T116" s="253"/>
      <c r="U116" s="195">
        <v>1</v>
      </c>
      <c r="V116" s="119" t="s">
        <v>0</v>
      </c>
      <c r="W116" s="120" t="s">
        <v>0</v>
      </c>
      <c r="X116" s="121" t="s">
        <v>0</v>
      </c>
      <c r="Y116" s="122" t="s">
        <v>0</v>
      </c>
      <c r="Z116" s="131" t="s">
        <v>0</v>
      </c>
      <c r="AA116" s="130" t="s">
        <v>0</v>
      </c>
      <c r="AB116" s="132" t="s">
        <v>0</v>
      </c>
      <c r="AC116" s="170" t="s">
        <v>21</v>
      </c>
      <c r="AD116" s="173" t="s">
        <v>87</v>
      </c>
      <c r="AE116" s="172">
        <f>H116+I116/60+J116/60/60</f>
        <v>69.969133333333332</v>
      </c>
      <c r="AF116" s="173" t="s">
        <v>88</v>
      </c>
      <c r="AG116" s="172" t="e">
        <f>H119+I119/60+J119/60/60</f>
        <v>#VALUE!</v>
      </c>
      <c r="AH116" s="179" t="s">
        <v>93</v>
      </c>
      <c r="AI116" s="172" t="e">
        <f>AE116-AG116</f>
        <v>#VALUE!</v>
      </c>
      <c r="AJ116" s="173" t="s">
        <v>95</v>
      </c>
      <c r="AK116" s="172" t="e">
        <f>AI115*60</f>
        <v>#VALUE!</v>
      </c>
      <c r="AL116" s="173" t="s">
        <v>97</v>
      </c>
      <c r="AM116" s="172" t="e">
        <f>AK116*6076.12</f>
        <v>#VALUE!</v>
      </c>
      <c r="AN116" s="173" t="s">
        <v>100</v>
      </c>
      <c r="AO116" s="172">
        <f>AE116*PI()/180</f>
        <v>1.2211917514335817</v>
      </c>
      <c r="AP116" s="173" t="s">
        <v>103</v>
      </c>
      <c r="AQ116" s="172" t="e">
        <f>AG116*PI()/180</f>
        <v>#VALUE!</v>
      </c>
      <c r="AR116" s="173" t="s">
        <v>105</v>
      </c>
      <c r="AS116" s="171" t="e">
        <f>IF(360+AS115/(2*PI())*360&gt;360,AS115/(PI())*360,360+AS115/(2*PI())*360)</f>
        <v>#VALUE!</v>
      </c>
      <c r="AT116" s="175"/>
      <c r="AU116" s="175"/>
    </row>
    <row r="117" spans="1:47" ht="14.45" customHeight="1" thickTop="1" thickBot="1" x14ac:dyDescent="0.3">
      <c r="A117" s="140">
        <v>100116977951</v>
      </c>
      <c r="B117" s="236"/>
      <c r="C117" s="239"/>
      <c r="D117" s="138" t="s">
        <v>71</v>
      </c>
      <c r="E117" s="483" t="s">
        <v>84</v>
      </c>
      <c r="F117" s="484"/>
      <c r="G117" s="484"/>
      <c r="H117" s="484"/>
      <c r="I117" s="484"/>
      <c r="J117" s="485"/>
      <c r="K117" s="242"/>
      <c r="L117" s="244"/>
      <c r="M117" s="245"/>
      <c r="N117" s="247"/>
      <c r="O117" s="249"/>
      <c r="P117" s="251"/>
      <c r="Q117" s="268" t="s">
        <v>188</v>
      </c>
      <c r="R117" s="269"/>
      <c r="S117" s="269"/>
      <c r="T117" s="269"/>
      <c r="U117" s="259" t="s">
        <v>171</v>
      </c>
      <c r="V117" s="260"/>
      <c r="W117" s="260"/>
      <c r="X117" s="260"/>
      <c r="Y117" s="261"/>
      <c r="Z117" s="217" t="s">
        <v>117</v>
      </c>
      <c r="AA117" s="218"/>
      <c r="AB117" s="219"/>
      <c r="AC117" s="176"/>
      <c r="AD117" s="175"/>
      <c r="AE117" s="175"/>
      <c r="AF117" s="175"/>
      <c r="AG117" s="175"/>
      <c r="AH117" s="175"/>
      <c r="AI117" s="175"/>
      <c r="AJ117" s="175"/>
      <c r="AK117" s="175"/>
      <c r="AL117" s="175"/>
      <c r="AM117" s="175"/>
      <c r="AN117" s="175"/>
      <c r="AO117" s="175"/>
      <c r="AP117" s="175"/>
      <c r="AQ117" s="175"/>
      <c r="AR117" s="173" t="s">
        <v>106</v>
      </c>
      <c r="AS117" s="171" t="e">
        <f>61.582*ACOS(SIN(AE115)*SIN(AG115)+COS(AE115)*COS(AG115)*(AE116-AG116))*6076.12</f>
        <v>#VALUE!</v>
      </c>
      <c r="AT117" s="175"/>
      <c r="AU117" s="175"/>
    </row>
    <row r="118" spans="1:47" ht="15.95" customHeight="1" thickBot="1" x14ac:dyDescent="0.3">
      <c r="A118" s="521">
        <v>22</v>
      </c>
      <c r="B118" s="236"/>
      <c r="C118" s="239"/>
      <c r="D118" s="138" t="s">
        <v>72</v>
      </c>
      <c r="E118" s="486" t="s">
        <v>83</v>
      </c>
      <c r="F118" s="487"/>
      <c r="G118" s="487"/>
      <c r="H118" s="487"/>
      <c r="I118" s="487"/>
      <c r="J118" s="488"/>
      <c r="K118" s="98" t="s">
        <v>15</v>
      </c>
      <c r="L118" s="188" t="s">
        <v>108</v>
      </c>
      <c r="M118" s="99" t="s">
        <v>78</v>
      </c>
      <c r="N118" s="100" t="s">
        <v>4</v>
      </c>
      <c r="O118" s="101" t="s">
        <v>17</v>
      </c>
      <c r="P118" s="202" t="s">
        <v>19</v>
      </c>
      <c r="Q118" s="270"/>
      <c r="R118" s="269"/>
      <c r="S118" s="269"/>
      <c r="T118" s="269"/>
      <c r="U118" s="262"/>
      <c r="V118" s="263"/>
      <c r="W118" s="263"/>
      <c r="X118" s="263"/>
      <c r="Y118" s="264"/>
      <c r="Z118" s="220"/>
      <c r="AA118" s="221"/>
      <c r="AB118" s="222"/>
      <c r="AC118" s="9"/>
    </row>
    <row r="119" spans="1:47" ht="35.1" customHeight="1" thickTop="1" thickBot="1" x14ac:dyDescent="0.3">
      <c r="A119" s="215" t="str">
        <f>IF(Z116=1,"VERIFIED",IF(AA116=1,"RECHECKED",IF(V116=1,"RECHECK",IF(X116=1,"VERIFY",IF(Y116=1,"NEED PMT APP","SANITY CHECK ONLY")))))</f>
        <v>SANITY CHECK ONLY</v>
      </c>
      <c r="B119" s="237"/>
      <c r="C119" s="240"/>
      <c r="D119" s="139" t="s">
        <v>21</v>
      </c>
      <c r="E119" s="151" t="s">
        <v>0</v>
      </c>
      <c r="F119" s="155" t="s">
        <v>0</v>
      </c>
      <c r="G119" s="147" t="s">
        <v>0</v>
      </c>
      <c r="H119" s="146" t="s">
        <v>0</v>
      </c>
      <c r="I119" s="155" t="s">
        <v>0</v>
      </c>
      <c r="J119" s="147" t="s">
        <v>0</v>
      </c>
      <c r="K119" s="102" t="s">
        <v>0</v>
      </c>
      <c r="L119" s="182" t="str">
        <f>IF(E119=" ","Not being used ",AU115*6076.12)</f>
        <v xml:space="preserve">Not being used </v>
      </c>
      <c r="M119" s="181">
        <v>0</v>
      </c>
      <c r="N119" s="210" t="str">
        <f>IF(W116=1,"Need Photo","Has Photo")</f>
        <v>Has Photo</v>
      </c>
      <c r="O119" s="209" t="s">
        <v>82</v>
      </c>
      <c r="P119" s="204" t="str">
        <f>IF(E119=" ","Not being used",(IF(L119&gt;O116,"OFF STA","ON STA")))</f>
        <v>Not being used</v>
      </c>
      <c r="Q119" s="271"/>
      <c r="R119" s="272"/>
      <c r="S119" s="272"/>
      <c r="T119" s="272"/>
      <c r="U119" s="265"/>
      <c r="V119" s="266"/>
      <c r="W119" s="266"/>
      <c r="X119" s="266"/>
      <c r="Y119" s="267"/>
      <c r="Z119" s="223"/>
      <c r="AA119" s="224"/>
      <c r="AB119" s="225"/>
      <c r="AC119" s="166"/>
      <c r="AD119" s="167"/>
      <c r="AE119" s="168" t="s">
        <v>89</v>
      </c>
      <c r="AF119" s="167"/>
      <c r="AG119" s="168" t="s">
        <v>90</v>
      </c>
      <c r="AH119" s="168"/>
      <c r="AI119" s="168" t="s">
        <v>91</v>
      </c>
      <c r="AJ119" s="167"/>
      <c r="AK119" s="169" t="s">
        <v>101</v>
      </c>
      <c r="AL119" s="167"/>
      <c r="AM119" s="168"/>
      <c r="AN119" s="167"/>
      <c r="AO119" s="169" t="s">
        <v>98</v>
      </c>
      <c r="AP119" s="167"/>
      <c r="AQ119" s="168"/>
      <c r="AR119" s="167"/>
      <c r="AS119" s="168"/>
      <c r="AT119" s="167"/>
      <c r="AU119" s="167"/>
    </row>
    <row r="120" spans="1:47" ht="14.45" customHeight="1" thickTop="1" thickBot="1" x14ac:dyDescent="0.3">
      <c r="A120" s="164" t="s">
        <v>0</v>
      </c>
      <c r="B120" s="104" t="s">
        <v>10</v>
      </c>
      <c r="C120" s="105"/>
      <c r="D120" s="106" t="s">
        <v>11</v>
      </c>
      <c r="E120" s="148" t="s">
        <v>75</v>
      </c>
      <c r="F120" s="148" t="s">
        <v>76</v>
      </c>
      <c r="G120" s="141" t="s">
        <v>77</v>
      </c>
      <c r="H120" s="106" t="s">
        <v>75</v>
      </c>
      <c r="I120" s="148" t="s">
        <v>76</v>
      </c>
      <c r="J120" s="141" t="s">
        <v>77</v>
      </c>
      <c r="K120" s="107" t="s">
        <v>12</v>
      </c>
      <c r="L120" s="108" t="s">
        <v>13</v>
      </c>
      <c r="M120" s="108" t="s">
        <v>16</v>
      </c>
      <c r="N120" s="205" t="s">
        <v>14</v>
      </c>
      <c r="O120" s="206" t="s">
        <v>18</v>
      </c>
      <c r="P120" s="207" t="s">
        <v>80</v>
      </c>
      <c r="Q120" s="113" t="s">
        <v>79</v>
      </c>
      <c r="R120" s="114"/>
      <c r="S120" s="115" t="s">
        <v>20</v>
      </c>
      <c r="T120" s="194"/>
      <c r="U120" s="232" t="s">
        <v>109</v>
      </c>
      <c r="V120" s="379"/>
      <c r="W120" s="379"/>
      <c r="X120" s="379"/>
      <c r="Y120" s="380"/>
      <c r="Z120" s="116" t="s">
        <v>67</v>
      </c>
      <c r="AA120" s="117" t="s">
        <v>68</v>
      </c>
      <c r="AB120" s="118" t="s">
        <v>69</v>
      </c>
      <c r="AC120" s="170" t="s">
        <v>66</v>
      </c>
      <c r="AD120" s="173" t="s">
        <v>85</v>
      </c>
      <c r="AE120" s="172">
        <f>E121+F121/60+G121/60/60</f>
        <v>41.665888888888887</v>
      </c>
      <c r="AF120" s="173" t="s">
        <v>86</v>
      </c>
      <c r="AG120" s="172" t="e">
        <f>E124+F124/60+G124/60/60</f>
        <v>#VALUE!</v>
      </c>
      <c r="AH120" s="179" t="s">
        <v>92</v>
      </c>
      <c r="AI120" s="172" t="e">
        <f>AG120-AE120</f>
        <v>#VALUE!</v>
      </c>
      <c r="AJ120" s="173" t="s">
        <v>94</v>
      </c>
      <c r="AK120" s="172" t="e">
        <f>AI121*60*COS((AE120+AG120)/2*PI()/180)</f>
        <v>#VALUE!</v>
      </c>
      <c r="AL120" s="173" t="s">
        <v>96</v>
      </c>
      <c r="AM120" s="172" t="e">
        <f>AK120*6076.12</f>
        <v>#VALUE!</v>
      </c>
      <c r="AN120" s="173" t="s">
        <v>99</v>
      </c>
      <c r="AO120" s="172">
        <f>AE120*PI()/180</f>
        <v>0.72720694688123289</v>
      </c>
      <c r="AP120" s="173" t="s">
        <v>102</v>
      </c>
      <c r="AQ120" s="172" t="e">
        <f>AG120 *PI()/180</f>
        <v>#VALUE!</v>
      </c>
      <c r="AR120" s="173" t="s">
        <v>104</v>
      </c>
      <c r="AS120" s="172" t="e">
        <f>1*ATAN2(COS(AO120)*SIN(AQ120)-SIN(AO120)*COS(AQ120)*COS(AQ121-AO121),SIN(AQ121-AO121)*COS(AQ120))</f>
        <v>#VALUE!</v>
      </c>
      <c r="AT120" s="174" t="s">
        <v>107</v>
      </c>
      <c r="AU120" s="180" t="e">
        <f>SQRT(AK121*AK121+AK120*AK120)</f>
        <v>#VALUE!</v>
      </c>
    </row>
    <row r="121" spans="1:47" ht="14.45" customHeight="1" thickBot="1" x14ac:dyDescent="0.3">
      <c r="A121" s="96">
        <v>13920</v>
      </c>
      <c r="B121" s="235" t="s">
        <v>146</v>
      </c>
      <c r="C121" s="238" t="s">
        <v>0</v>
      </c>
      <c r="D121" s="138" t="s">
        <v>66</v>
      </c>
      <c r="E121" s="149">
        <v>41</v>
      </c>
      <c r="F121" s="153">
        <v>39</v>
      </c>
      <c r="G121" s="97">
        <v>57.2</v>
      </c>
      <c r="H121" s="129">
        <v>69</v>
      </c>
      <c r="I121" s="153">
        <v>58</v>
      </c>
      <c r="J121" s="97">
        <v>8.5</v>
      </c>
      <c r="K121" s="241" t="s">
        <v>0</v>
      </c>
      <c r="L121" s="243" t="s">
        <v>0</v>
      </c>
      <c r="M121" s="245">
        <v>13.5</v>
      </c>
      <c r="N121" s="246">
        <f>IF(M121=" "," ",(M121+$B$8-M124))</f>
        <v>13.5</v>
      </c>
      <c r="O121" s="248">
        <v>50</v>
      </c>
      <c r="P121" s="250">
        <v>42975</v>
      </c>
      <c r="Q121" s="111">
        <v>43205</v>
      </c>
      <c r="R121" s="112">
        <v>43435</v>
      </c>
      <c r="S121" s="252" t="s">
        <v>124</v>
      </c>
      <c r="T121" s="253"/>
      <c r="U121" s="195">
        <v>1</v>
      </c>
      <c r="V121" s="119"/>
      <c r="W121" s="120" t="s">
        <v>0</v>
      </c>
      <c r="X121" s="121" t="s">
        <v>0</v>
      </c>
      <c r="Y121" s="122" t="s">
        <v>0</v>
      </c>
      <c r="Z121" s="123" t="s">
        <v>0</v>
      </c>
      <c r="AA121" s="119" t="s">
        <v>0</v>
      </c>
      <c r="AB121" s="124" t="s">
        <v>0</v>
      </c>
      <c r="AC121" s="170" t="s">
        <v>21</v>
      </c>
      <c r="AD121" s="173" t="s">
        <v>87</v>
      </c>
      <c r="AE121" s="172">
        <f>H121+I121/60+J121/60/60</f>
        <v>69.969027777777782</v>
      </c>
      <c r="AF121" s="173" t="s">
        <v>88</v>
      </c>
      <c r="AG121" s="172" t="e">
        <f>H124+I124/60+J124/60/60</f>
        <v>#VALUE!</v>
      </c>
      <c r="AH121" s="179" t="s">
        <v>93</v>
      </c>
      <c r="AI121" s="172" t="e">
        <f>AE121-AG121</f>
        <v>#VALUE!</v>
      </c>
      <c r="AJ121" s="173" t="s">
        <v>95</v>
      </c>
      <c r="AK121" s="172" t="e">
        <f>AI120*60</f>
        <v>#VALUE!</v>
      </c>
      <c r="AL121" s="173" t="s">
        <v>97</v>
      </c>
      <c r="AM121" s="172" t="e">
        <f>AK121*6076.12</f>
        <v>#VALUE!</v>
      </c>
      <c r="AN121" s="173" t="s">
        <v>100</v>
      </c>
      <c r="AO121" s="172">
        <f>AE121*PI()/180</f>
        <v>1.2211899091415936</v>
      </c>
      <c r="AP121" s="173" t="s">
        <v>103</v>
      </c>
      <c r="AQ121" s="172" t="e">
        <f>AG121*PI()/180</f>
        <v>#VALUE!</v>
      </c>
      <c r="AR121" s="173" t="s">
        <v>105</v>
      </c>
      <c r="AS121" s="171" t="e">
        <f>IF(360+AS120/(2*PI())*360&gt;360,AS120/(PI())*360,360+AS120/(2*PI())*360)</f>
        <v>#VALUE!</v>
      </c>
      <c r="AT121" s="175"/>
      <c r="AU121" s="175"/>
    </row>
    <row r="122" spans="1:47" ht="14.45" customHeight="1" thickTop="1" thickBot="1" x14ac:dyDescent="0.3">
      <c r="A122" s="140">
        <v>200100219272</v>
      </c>
      <c r="B122" s="236"/>
      <c r="C122" s="239"/>
      <c r="D122" s="138" t="s">
        <v>71</v>
      </c>
      <c r="E122" s="150">
        <f t="shared" ref="E122:J122" si="20">E121</f>
        <v>41</v>
      </c>
      <c r="F122" s="154">
        <f t="shared" si="20"/>
        <v>39</v>
      </c>
      <c r="G122" s="144">
        <f t="shared" si="20"/>
        <v>57.2</v>
      </c>
      <c r="H122" s="126">
        <f t="shared" si="20"/>
        <v>69</v>
      </c>
      <c r="I122" s="154">
        <f t="shared" si="20"/>
        <v>58</v>
      </c>
      <c r="J122" s="145">
        <f t="shared" si="20"/>
        <v>8.5</v>
      </c>
      <c r="K122" s="242"/>
      <c r="L122" s="244"/>
      <c r="M122" s="245"/>
      <c r="N122" s="247"/>
      <c r="O122" s="249"/>
      <c r="P122" s="251"/>
      <c r="Q122" s="268" t="s">
        <v>175</v>
      </c>
      <c r="R122" s="273"/>
      <c r="S122" s="273"/>
      <c r="T122" s="273"/>
      <c r="U122" s="259" t="s">
        <v>171</v>
      </c>
      <c r="V122" s="260"/>
      <c r="W122" s="260"/>
      <c r="X122" s="260"/>
      <c r="Y122" s="261"/>
      <c r="Z122" s="217" t="s">
        <v>117</v>
      </c>
      <c r="AA122" s="218"/>
      <c r="AB122" s="219"/>
      <c r="AC122" s="176"/>
      <c r="AD122" s="175"/>
      <c r="AE122" s="175"/>
      <c r="AF122" s="175"/>
      <c r="AG122" s="175"/>
      <c r="AH122" s="175"/>
      <c r="AI122" s="175"/>
      <c r="AJ122" s="175"/>
      <c r="AK122" s="175"/>
      <c r="AL122" s="175"/>
      <c r="AM122" s="175"/>
      <c r="AN122" s="175"/>
      <c r="AO122" s="175"/>
      <c r="AP122" s="175"/>
      <c r="AQ122" s="175"/>
      <c r="AR122" s="173" t="s">
        <v>106</v>
      </c>
      <c r="AS122" s="171" t="e">
        <f>61.582*ACOS(SIN(AE120)*SIN(AG120)+COS(AE120)*COS(AG120)*(AE121-AG121))*6076.12</f>
        <v>#VALUE!</v>
      </c>
      <c r="AT122" s="175"/>
      <c r="AU122" s="175"/>
    </row>
    <row r="123" spans="1:47" ht="15.95" customHeight="1" thickBot="1" x14ac:dyDescent="0.3">
      <c r="A123" s="136">
        <v>23</v>
      </c>
      <c r="B123" s="236"/>
      <c r="C123" s="239"/>
      <c r="D123" s="138" t="s">
        <v>72</v>
      </c>
      <c r="E123" s="150">
        <f t="shared" ref="E123:J123" si="21">E122</f>
        <v>41</v>
      </c>
      <c r="F123" s="154">
        <f t="shared" si="21"/>
        <v>39</v>
      </c>
      <c r="G123" s="144">
        <f t="shared" si="21"/>
        <v>57.2</v>
      </c>
      <c r="H123" s="126">
        <f t="shared" si="21"/>
        <v>69</v>
      </c>
      <c r="I123" s="154">
        <f t="shared" si="21"/>
        <v>58</v>
      </c>
      <c r="J123" s="145">
        <f t="shared" si="21"/>
        <v>8.5</v>
      </c>
      <c r="K123" s="98" t="s">
        <v>15</v>
      </c>
      <c r="L123" s="188" t="s">
        <v>108</v>
      </c>
      <c r="M123" s="99" t="s">
        <v>78</v>
      </c>
      <c r="N123" s="100" t="s">
        <v>4</v>
      </c>
      <c r="O123" s="101" t="s">
        <v>17</v>
      </c>
      <c r="P123" s="202" t="s">
        <v>19</v>
      </c>
      <c r="Q123" s="274"/>
      <c r="R123" s="273"/>
      <c r="S123" s="273"/>
      <c r="T123" s="273"/>
      <c r="U123" s="262"/>
      <c r="V123" s="263"/>
      <c r="W123" s="263"/>
      <c r="X123" s="263"/>
      <c r="Y123" s="264"/>
      <c r="Z123" s="220"/>
      <c r="AA123" s="221"/>
      <c r="AB123" s="222"/>
      <c r="AC123" s="9"/>
    </row>
    <row r="124" spans="1:47" ht="35.1" customHeight="1" thickTop="1" thickBot="1" x14ac:dyDescent="0.3">
      <c r="A124" s="215" t="str">
        <f>IF(Z121=1,"VERIFIED",IF(AA121=1,"RECHECKED",IF(V121=1,"RECHECK",IF(X121=1,"VERIFY",IF(Y121=1,"NEED PMT APP","SANITY CHECK ONLY")))))</f>
        <v>SANITY CHECK ONLY</v>
      </c>
      <c r="B124" s="237"/>
      <c r="C124" s="240"/>
      <c r="D124" s="139" t="s">
        <v>21</v>
      </c>
      <c r="E124" s="151" t="s">
        <v>0</v>
      </c>
      <c r="F124" s="155" t="s">
        <v>0</v>
      </c>
      <c r="G124" s="147" t="s">
        <v>0</v>
      </c>
      <c r="H124" s="146" t="s">
        <v>0</v>
      </c>
      <c r="I124" s="155" t="s">
        <v>0</v>
      </c>
      <c r="J124" s="147" t="s">
        <v>0</v>
      </c>
      <c r="K124" s="102" t="s">
        <v>0</v>
      </c>
      <c r="L124" s="182" t="str">
        <f>IF(E124=" ","Not being used ",AU120*6076.12)</f>
        <v xml:space="preserve">Not being used </v>
      </c>
      <c r="M124" s="181">
        <v>0</v>
      </c>
      <c r="N124" s="210" t="str">
        <f>IF(W121=1,"Need Photo","Has Photo")</f>
        <v>Has Photo</v>
      </c>
      <c r="O124" s="209" t="s">
        <v>82</v>
      </c>
      <c r="P124" s="204" t="str">
        <f>IF(E124=" ","Not being used",(IF(L124&gt;O121,"OFF STA","ON STA")))</f>
        <v>Not being used</v>
      </c>
      <c r="Q124" s="275"/>
      <c r="R124" s="276"/>
      <c r="S124" s="276"/>
      <c r="T124" s="276"/>
      <c r="U124" s="265"/>
      <c r="V124" s="266"/>
      <c r="W124" s="266"/>
      <c r="X124" s="266"/>
      <c r="Y124" s="267"/>
      <c r="Z124" s="223"/>
      <c r="AA124" s="224"/>
      <c r="AB124" s="225"/>
      <c r="AC124" s="166"/>
      <c r="AD124" s="167"/>
      <c r="AE124" s="168" t="s">
        <v>89</v>
      </c>
      <c r="AF124" s="167"/>
      <c r="AG124" s="168" t="s">
        <v>90</v>
      </c>
      <c r="AH124" s="168"/>
      <c r="AI124" s="168" t="s">
        <v>91</v>
      </c>
      <c r="AJ124" s="167"/>
      <c r="AK124" s="169" t="s">
        <v>101</v>
      </c>
      <c r="AL124" s="167"/>
      <c r="AM124" s="168"/>
      <c r="AN124" s="167"/>
      <c r="AO124" s="169" t="s">
        <v>98</v>
      </c>
      <c r="AP124" s="167"/>
      <c r="AQ124" s="168"/>
      <c r="AR124" s="167"/>
      <c r="AS124" s="168"/>
      <c r="AT124" s="167"/>
      <c r="AU124" s="167"/>
    </row>
    <row r="125" spans="1:47" ht="14.45" customHeight="1" thickTop="1" thickBot="1" x14ac:dyDescent="0.3">
      <c r="A125" s="165"/>
      <c r="B125" s="104" t="s">
        <v>10</v>
      </c>
      <c r="C125" s="105"/>
      <c r="D125" s="106" t="s">
        <v>11</v>
      </c>
      <c r="E125" s="148" t="s">
        <v>75</v>
      </c>
      <c r="F125" s="148" t="s">
        <v>76</v>
      </c>
      <c r="G125" s="141" t="s">
        <v>77</v>
      </c>
      <c r="H125" s="106" t="s">
        <v>75</v>
      </c>
      <c r="I125" s="148" t="s">
        <v>76</v>
      </c>
      <c r="J125" s="141" t="s">
        <v>77</v>
      </c>
      <c r="K125" s="107" t="s">
        <v>12</v>
      </c>
      <c r="L125" s="108" t="s">
        <v>13</v>
      </c>
      <c r="M125" s="108" t="s">
        <v>16</v>
      </c>
      <c r="N125" s="205" t="s">
        <v>14</v>
      </c>
      <c r="O125" s="206" t="s">
        <v>18</v>
      </c>
      <c r="P125" s="207" t="s">
        <v>80</v>
      </c>
      <c r="Q125" s="113" t="s">
        <v>79</v>
      </c>
      <c r="R125" s="114"/>
      <c r="S125" s="115" t="s">
        <v>20</v>
      </c>
      <c r="T125" s="194"/>
      <c r="U125" s="232" t="s">
        <v>109</v>
      </c>
      <c r="V125" s="379"/>
      <c r="W125" s="379"/>
      <c r="X125" s="379"/>
      <c r="Y125" s="380"/>
      <c r="Z125" s="116" t="s">
        <v>67</v>
      </c>
      <c r="AA125" s="117" t="s">
        <v>68</v>
      </c>
      <c r="AB125" s="118" t="s">
        <v>69</v>
      </c>
      <c r="AC125" s="170" t="s">
        <v>66</v>
      </c>
      <c r="AD125" s="173" t="s">
        <v>85</v>
      </c>
      <c r="AE125" s="172">
        <f>E126+F126/60+G126/60/60</f>
        <v>41.665722222222222</v>
      </c>
      <c r="AF125" s="173" t="s">
        <v>86</v>
      </c>
      <c r="AG125" s="172" t="e">
        <f>E129+F129/60+G129/60/60</f>
        <v>#VALUE!</v>
      </c>
      <c r="AH125" s="179" t="s">
        <v>92</v>
      </c>
      <c r="AI125" s="172" t="e">
        <f>AG125-AE125</f>
        <v>#VALUE!</v>
      </c>
      <c r="AJ125" s="173" t="s">
        <v>94</v>
      </c>
      <c r="AK125" s="172" t="e">
        <f>AI126*60*COS((AE125+AG125)/2*PI()/180)</f>
        <v>#VALUE!</v>
      </c>
      <c r="AL125" s="173" t="s">
        <v>96</v>
      </c>
      <c r="AM125" s="172" t="e">
        <f>AK125*6076.12</f>
        <v>#VALUE!</v>
      </c>
      <c r="AN125" s="173" t="s">
        <v>99</v>
      </c>
      <c r="AO125" s="172">
        <f>AE125*PI()/180</f>
        <v>0.72720403799914612</v>
      </c>
      <c r="AP125" s="173" t="s">
        <v>102</v>
      </c>
      <c r="AQ125" s="172" t="e">
        <f>AG125 *PI()/180</f>
        <v>#VALUE!</v>
      </c>
      <c r="AR125" s="173" t="s">
        <v>104</v>
      </c>
      <c r="AS125" s="172" t="e">
        <f>1*ATAN2(COS(AO125)*SIN(AQ125)-SIN(AO125)*COS(AQ125)*COS(AQ126-AO126),SIN(AQ126-AO126)*COS(AQ125))</f>
        <v>#VALUE!</v>
      </c>
      <c r="AT125" s="174" t="s">
        <v>107</v>
      </c>
      <c r="AU125" s="180" t="e">
        <f>SQRT(AK126*AK126+AK125*AK125)</f>
        <v>#VALUE!</v>
      </c>
    </row>
    <row r="126" spans="1:47" ht="14.45" customHeight="1" thickBot="1" x14ac:dyDescent="0.3">
      <c r="A126" s="96">
        <v>13925</v>
      </c>
      <c r="B126" s="235" t="s">
        <v>147</v>
      </c>
      <c r="C126" s="238" t="s">
        <v>0</v>
      </c>
      <c r="D126" s="138" t="s">
        <v>66</v>
      </c>
      <c r="E126" s="149">
        <v>41</v>
      </c>
      <c r="F126" s="153">
        <v>39</v>
      </c>
      <c r="G126" s="97">
        <v>56.6</v>
      </c>
      <c r="H126" s="129">
        <v>68</v>
      </c>
      <c r="I126" s="153">
        <v>58</v>
      </c>
      <c r="J126" s="97">
        <v>3.6</v>
      </c>
      <c r="K126" s="241" t="s">
        <v>0</v>
      </c>
      <c r="L126" s="243" t="s">
        <v>0</v>
      </c>
      <c r="M126" s="245">
        <v>13.5</v>
      </c>
      <c r="N126" s="246">
        <f>IF(M126=" "," ",(M126+$B$8-M129))</f>
        <v>13.5</v>
      </c>
      <c r="O126" s="248">
        <v>50</v>
      </c>
      <c r="P126" s="250">
        <v>42975</v>
      </c>
      <c r="Q126" s="111">
        <v>43205</v>
      </c>
      <c r="R126" s="112">
        <v>43435</v>
      </c>
      <c r="S126" s="252" t="s">
        <v>81</v>
      </c>
      <c r="T126" s="253"/>
      <c r="U126" s="195">
        <v>1</v>
      </c>
      <c r="V126" s="119" t="s">
        <v>0</v>
      </c>
      <c r="W126" s="120" t="s">
        <v>0</v>
      </c>
      <c r="X126" s="121" t="s">
        <v>0</v>
      </c>
      <c r="Y126" s="122" t="s">
        <v>0</v>
      </c>
      <c r="Z126" s="123" t="s">
        <v>0</v>
      </c>
      <c r="AA126" s="119" t="s">
        <v>0</v>
      </c>
      <c r="AB126" s="124" t="s">
        <v>0</v>
      </c>
      <c r="AC126" s="170" t="s">
        <v>21</v>
      </c>
      <c r="AD126" s="173" t="s">
        <v>87</v>
      </c>
      <c r="AE126" s="172">
        <f>H126+I126/60+J126/60/60</f>
        <v>68.967666666666673</v>
      </c>
      <c r="AF126" s="173" t="s">
        <v>88</v>
      </c>
      <c r="AG126" s="172" t="e">
        <f>H129+I129/60+J129/60/60</f>
        <v>#VALUE!</v>
      </c>
      <c r="AH126" s="179" t="s">
        <v>93</v>
      </c>
      <c r="AI126" s="172" t="e">
        <f>AE126-AG126</f>
        <v>#VALUE!</v>
      </c>
      <c r="AJ126" s="173" t="s">
        <v>95</v>
      </c>
      <c r="AK126" s="172" t="e">
        <f>AI125*60</f>
        <v>#VALUE!</v>
      </c>
      <c r="AL126" s="173" t="s">
        <v>97</v>
      </c>
      <c r="AM126" s="172" t="e">
        <f>AK126*6076.12</f>
        <v>#VALUE!</v>
      </c>
      <c r="AN126" s="173" t="s">
        <v>100</v>
      </c>
      <c r="AO126" s="172">
        <f>AE126*PI()/180</f>
        <v>1.2037128607512761</v>
      </c>
      <c r="AP126" s="173" t="s">
        <v>103</v>
      </c>
      <c r="AQ126" s="172" t="e">
        <f>AG126*PI()/180</f>
        <v>#VALUE!</v>
      </c>
      <c r="AR126" s="173" t="s">
        <v>105</v>
      </c>
      <c r="AS126" s="171" t="e">
        <f>IF(360+AS125/(2*PI())*360&gt;360,AS125/(PI())*360,360+AS125/(2*PI())*360)</f>
        <v>#VALUE!</v>
      </c>
      <c r="AT126" s="175"/>
      <c r="AU126" s="175"/>
    </row>
    <row r="127" spans="1:47" ht="14.45" customHeight="1" thickTop="1" thickBot="1" x14ac:dyDescent="0.3">
      <c r="A127" s="140">
        <v>200100219276</v>
      </c>
      <c r="B127" s="236"/>
      <c r="C127" s="239"/>
      <c r="D127" s="138" t="s">
        <v>71</v>
      </c>
      <c r="E127" s="150">
        <f t="shared" ref="E127:J127" si="22">E126</f>
        <v>41</v>
      </c>
      <c r="F127" s="154">
        <f t="shared" si="22"/>
        <v>39</v>
      </c>
      <c r="G127" s="144">
        <f t="shared" si="22"/>
        <v>56.6</v>
      </c>
      <c r="H127" s="126">
        <f t="shared" si="22"/>
        <v>68</v>
      </c>
      <c r="I127" s="154">
        <f t="shared" si="22"/>
        <v>58</v>
      </c>
      <c r="J127" s="145">
        <f t="shared" si="22"/>
        <v>3.6</v>
      </c>
      <c r="K127" s="242"/>
      <c r="L127" s="244"/>
      <c r="M127" s="245"/>
      <c r="N127" s="247"/>
      <c r="O127" s="249"/>
      <c r="P127" s="251"/>
      <c r="Q127" s="268" t="s">
        <v>176</v>
      </c>
      <c r="R127" s="273"/>
      <c r="S127" s="273"/>
      <c r="T127" s="273"/>
      <c r="U127" s="259" t="s">
        <v>171</v>
      </c>
      <c r="V127" s="260"/>
      <c r="W127" s="260"/>
      <c r="X127" s="260"/>
      <c r="Y127" s="261"/>
      <c r="Z127" s="217" t="s">
        <v>117</v>
      </c>
      <c r="AA127" s="218"/>
      <c r="AB127" s="219"/>
      <c r="AC127" s="176"/>
      <c r="AD127" s="175"/>
      <c r="AE127" s="175"/>
      <c r="AF127" s="175"/>
      <c r="AG127" s="175"/>
      <c r="AH127" s="175"/>
      <c r="AI127" s="175"/>
      <c r="AJ127" s="175"/>
      <c r="AK127" s="175"/>
      <c r="AL127" s="175"/>
      <c r="AM127" s="175"/>
      <c r="AN127" s="175"/>
      <c r="AO127" s="175"/>
      <c r="AP127" s="175"/>
      <c r="AQ127" s="175"/>
      <c r="AR127" s="173" t="s">
        <v>106</v>
      </c>
      <c r="AS127" s="171" t="e">
        <f>61.582*ACOS(SIN(AE125)*SIN(AG125)+COS(AE125)*COS(AG125)*(AE126-AG126))*6076.12</f>
        <v>#VALUE!</v>
      </c>
      <c r="AT127" s="175"/>
      <c r="AU127" s="175"/>
    </row>
    <row r="128" spans="1:47" ht="15.95" customHeight="1" thickBot="1" x14ac:dyDescent="0.3">
      <c r="A128" s="136">
        <v>24</v>
      </c>
      <c r="B128" s="236"/>
      <c r="C128" s="239"/>
      <c r="D128" s="138" t="s">
        <v>72</v>
      </c>
      <c r="E128" s="150">
        <f t="shared" ref="E128:J128" si="23">E127</f>
        <v>41</v>
      </c>
      <c r="F128" s="154">
        <f t="shared" si="23"/>
        <v>39</v>
      </c>
      <c r="G128" s="144">
        <f t="shared" si="23"/>
        <v>56.6</v>
      </c>
      <c r="H128" s="126">
        <f t="shared" si="23"/>
        <v>68</v>
      </c>
      <c r="I128" s="154">
        <f t="shared" si="23"/>
        <v>58</v>
      </c>
      <c r="J128" s="145">
        <f t="shared" si="23"/>
        <v>3.6</v>
      </c>
      <c r="K128" s="98" t="s">
        <v>15</v>
      </c>
      <c r="L128" s="188" t="s">
        <v>108</v>
      </c>
      <c r="M128" s="99" t="s">
        <v>78</v>
      </c>
      <c r="N128" s="100" t="s">
        <v>4</v>
      </c>
      <c r="O128" s="101" t="s">
        <v>17</v>
      </c>
      <c r="P128" s="202" t="s">
        <v>19</v>
      </c>
      <c r="Q128" s="274"/>
      <c r="R128" s="273"/>
      <c r="S128" s="273"/>
      <c r="T128" s="273"/>
      <c r="U128" s="262"/>
      <c r="V128" s="263"/>
      <c r="W128" s="263"/>
      <c r="X128" s="263"/>
      <c r="Y128" s="264"/>
      <c r="Z128" s="220"/>
      <c r="AA128" s="221"/>
      <c r="AB128" s="222"/>
      <c r="AC128" s="176"/>
    </row>
    <row r="129" spans="1:47" ht="35.1" customHeight="1" thickTop="1" thickBot="1" x14ac:dyDescent="0.3">
      <c r="A129" s="215" t="str">
        <f>IF(Z126=1,"VERIFIED",IF(AA126=1,"RECHECKED",IF(V126=1,"RECHECK",IF(X126=1,"VERIFY",IF(Y126=1,"NEED PMT APP","SANITY CHECK ONLY")))))</f>
        <v>SANITY CHECK ONLY</v>
      </c>
      <c r="B129" s="237"/>
      <c r="C129" s="240"/>
      <c r="D129" s="139" t="s">
        <v>21</v>
      </c>
      <c r="E129" s="151" t="s">
        <v>0</v>
      </c>
      <c r="F129" s="155" t="s">
        <v>0</v>
      </c>
      <c r="G129" s="147" t="s">
        <v>0</v>
      </c>
      <c r="H129" s="146" t="s">
        <v>0</v>
      </c>
      <c r="I129" s="155" t="s">
        <v>0</v>
      </c>
      <c r="J129" s="147" t="s">
        <v>0</v>
      </c>
      <c r="K129" s="102" t="s">
        <v>0</v>
      </c>
      <c r="L129" s="182" t="str">
        <f>IF(E129=" ","Not being used ",AU125*6076.12)</f>
        <v xml:space="preserve">Not being used </v>
      </c>
      <c r="M129" s="181">
        <v>0</v>
      </c>
      <c r="N129" s="210" t="str">
        <f>IF(W126=1,"Need Photo","Has Photo")</f>
        <v>Has Photo</v>
      </c>
      <c r="O129" s="209" t="s">
        <v>82</v>
      </c>
      <c r="P129" s="204" t="str">
        <f>IF(E129=" ","Not being used",(IF(L129&gt;O126,"OFF STA","ON STA")))</f>
        <v>Not being used</v>
      </c>
      <c r="Q129" s="275"/>
      <c r="R129" s="276"/>
      <c r="S129" s="276"/>
      <c r="T129" s="276"/>
      <c r="U129" s="265"/>
      <c r="V129" s="266"/>
      <c r="W129" s="266"/>
      <c r="X129" s="266"/>
      <c r="Y129" s="267"/>
      <c r="Z129" s="223"/>
      <c r="AA129" s="224"/>
      <c r="AB129" s="225"/>
      <c r="AC129" s="166"/>
      <c r="AD129" s="167"/>
      <c r="AE129" s="168" t="s">
        <v>89</v>
      </c>
      <c r="AF129" s="167"/>
      <c r="AG129" s="168" t="s">
        <v>90</v>
      </c>
      <c r="AH129" s="168"/>
      <c r="AI129" s="168" t="s">
        <v>91</v>
      </c>
      <c r="AJ129" s="167"/>
      <c r="AK129" s="169" t="s">
        <v>101</v>
      </c>
      <c r="AL129" s="167"/>
      <c r="AM129" s="168"/>
      <c r="AN129" s="167"/>
      <c r="AO129" s="169" t="s">
        <v>98</v>
      </c>
      <c r="AP129" s="167"/>
      <c r="AQ129" s="168"/>
      <c r="AR129" s="167"/>
      <c r="AS129" s="168"/>
      <c r="AT129" s="167"/>
      <c r="AU129" s="167"/>
    </row>
    <row r="130" spans="1:47" ht="14.45" customHeight="1" thickTop="1" thickBot="1" x14ac:dyDescent="0.3">
      <c r="A130" s="165"/>
      <c r="B130" s="104" t="s">
        <v>10</v>
      </c>
      <c r="C130" s="105"/>
      <c r="D130" s="106" t="s">
        <v>11</v>
      </c>
      <c r="E130" s="148" t="s">
        <v>75</v>
      </c>
      <c r="F130" s="148" t="s">
        <v>76</v>
      </c>
      <c r="G130" s="141" t="s">
        <v>77</v>
      </c>
      <c r="H130" s="106" t="s">
        <v>75</v>
      </c>
      <c r="I130" s="148" t="s">
        <v>76</v>
      </c>
      <c r="J130" s="141" t="s">
        <v>77</v>
      </c>
      <c r="K130" s="107" t="s">
        <v>12</v>
      </c>
      <c r="L130" s="108" t="s">
        <v>13</v>
      </c>
      <c r="M130" s="108" t="s">
        <v>16</v>
      </c>
      <c r="N130" s="205" t="s">
        <v>14</v>
      </c>
      <c r="O130" s="206" t="s">
        <v>18</v>
      </c>
      <c r="P130" s="207" t="s">
        <v>80</v>
      </c>
      <c r="Q130" s="113" t="s">
        <v>79</v>
      </c>
      <c r="R130" s="114"/>
      <c r="S130" s="115" t="s">
        <v>20</v>
      </c>
      <c r="T130" s="194"/>
      <c r="U130" s="232" t="s">
        <v>109</v>
      </c>
      <c r="V130" s="379"/>
      <c r="W130" s="379"/>
      <c r="X130" s="379"/>
      <c r="Y130" s="380"/>
      <c r="Z130" s="116" t="s">
        <v>67</v>
      </c>
      <c r="AA130" s="117" t="s">
        <v>68</v>
      </c>
      <c r="AB130" s="118" t="s">
        <v>69</v>
      </c>
      <c r="AC130" s="170" t="s">
        <v>66</v>
      </c>
      <c r="AD130" s="173" t="s">
        <v>85</v>
      </c>
      <c r="AE130" s="172">
        <f>E131+F131/60+G131/60/60</f>
        <v>41.666111111111107</v>
      </c>
      <c r="AF130" s="173" t="s">
        <v>86</v>
      </c>
      <c r="AG130" s="172" t="e">
        <f>E134+F134/60+G134/60/60</f>
        <v>#VALUE!</v>
      </c>
      <c r="AH130" s="179" t="s">
        <v>92</v>
      </c>
      <c r="AI130" s="172" t="e">
        <f>AG130-AE130</f>
        <v>#VALUE!</v>
      </c>
      <c r="AJ130" s="173" t="s">
        <v>94</v>
      </c>
      <c r="AK130" s="172" t="e">
        <f>AI131*60*COS((AE130+AG130)/2*PI()/180)</f>
        <v>#VALUE!</v>
      </c>
      <c r="AL130" s="173" t="s">
        <v>96</v>
      </c>
      <c r="AM130" s="172" t="e">
        <f>AK130*6076.12</f>
        <v>#VALUE!</v>
      </c>
      <c r="AN130" s="173" t="s">
        <v>99</v>
      </c>
      <c r="AO130" s="172">
        <f>AE130*PI()/180</f>
        <v>0.72721082539068171</v>
      </c>
      <c r="AP130" s="173" t="s">
        <v>102</v>
      </c>
      <c r="AQ130" s="172" t="e">
        <f>AG130 *PI()/180</f>
        <v>#VALUE!</v>
      </c>
      <c r="AR130" s="173" t="s">
        <v>104</v>
      </c>
      <c r="AS130" s="172" t="e">
        <f>1*ATAN2(COS(AO130)*SIN(AQ130)-SIN(AO130)*COS(AQ130)*COS(AQ131-AO131),SIN(AQ131-AO131)*COS(AQ130))</f>
        <v>#VALUE!</v>
      </c>
      <c r="AT130" s="174" t="s">
        <v>107</v>
      </c>
      <c r="AU130" s="180" t="e">
        <f>SQRT(AK131*AK131+AK130*AK130)</f>
        <v>#VALUE!</v>
      </c>
    </row>
    <row r="131" spans="1:47" ht="14.45" customHeight="1" thickBot="1" x14ac:dyDescent="0.3">
      <c r="A131" s="96">
        <v>13927</v>
      </c>
      <c r="B131" s="235" t="s">
        <v>148</v>
      </c>
      <c r="C131" s="238" t="s">
        <v>0</v>
      </c>
      <c r="D131" s="138" t="s">
        <v>66</v>
      </c>
      <c r="E131" s="149">
        <v>41</v>
      </c>
      <c r="F131" s="153">
        <v>39</v>
      </c>
      <c r="G131" s="97">
        <v>58</v>
      </c>
      <c r="H131" s="129">
        <v>69</v>
      </c>
      <c r="I131" s="153">
        <v>57</v>
      </c>
      <c r="J131" s="97">
        <v>58</v>
      </c>
      <c r="K131" s="241" t="s">
        <v>0</v>
      </c>
      <c r="L131" s="243" t="s">
        <v>0</v>
      </c>
      <c r="M131" s="245">
        <v>16</v>
      </c>
      <c r="N131" s="246">
        <f>IF(M131=" "," ",(M131+$B$8-M134))</f>
        <v>16</v>
      </c>
      <c r="O131" s="248">
        <v>50</v>
      </c>
      <c r="P131" s="250">
        <v>42975</v>
      </c>
      <c r="Q131" s="111">
        <v>43205</v>
      </c>
      <c r="R131" s="112">
        <v>43435</v>
      </c>
      <c r="S131" s="252" t="s">
        <v>81</v>
      </c>
      <c r="T131" s="253"/>
      <c r="U131" s="195">
        <v>1</v>
      </c>
      <c r="V131" s="119"/>
      <c r="W131" s="120" t="s">
        <v>0</v>
      </c>
      <c r="X131" s="121" t="s">
        <v>0</v>
      </c>
      <c r="Y131" s="122" t="s">
        <v>0</v>
      </c>
      <c r="Z131" s="123" t="s">
        <v>0</v>
      </c>
      <c r="AA131" s="119" t="s">
        <v>0</v>
      </c>
      <c r="AB131" s="124" t="s">
        <v>0</v>
      </c>
      <c r="AC131" s="170" t="s">
        <v>21</v>
      </c>
      <c r="AD131" s="173" t="s">
        <v>87</v>
      </c>
      <c r="AE131" s="172">
        <f>H131+I131/60+J131/60/60</f>
        <v>69.966111111111118</v>
      </c>
      <c r="AF131" s="173" t="s">
        <v>88</v>
      </c>
      <c r="AG131" s="172" t="e">
        <f>H134+I134/60+J134/60/60</f>
        <v>#VALUE!</v>
      </c>
      <c r="AH131" s="179" t="s">
        <v>93</v>
      </c>
      <c r="AI131" s="172" t="e">
        <f>AE131-AG131</f>
        <v>#VALUE!</v>
      </c>
      <c r="AJ131" s="173" t="s">
        <v>95</v>
      </c>
      <c r="AK131" s="172" t="e">
        <f>AI130*60</f>
        <v>#VALUE!</v>
      </c>
      <c r="AL131" s="173" t="s">
        <v>97</v>
      </c>
      <c r="AM131" s="172" t="e">
        <f>AK131*6076.12</f>
        <v>#VALUE!</v>
      </c>
      <c r="AN131" s="173" t="s">
        <v>100</v>
      </c>
      <c r="AO131" s="172">
        <f>AE131*PI()/180</f>
        <v>1.2211390037050771</v>
      </c>
      <c r="AP131" s="173" t="s">
        <v>103</v>
      </c>
      <c r="AQ131" s="172" t="e">
        <f>AG131*PI()/180</f>
        <v>#VALUE!</v>
      </c>
      <c r="AR131" s="173" t="s">
        <v>105</v>
      </c>
      <c r="AS131" s="171" t="e">
        <f>IF(360+AS130/(2*PI())*360&gt;360,AS130/(PI())*360,360+AS130/(2*PI())*360)</f>
        <v>#VALUE!</v>
      </c>
      <c r="AT131" s="175"/>
      <c r="AU131" s="175"/>
    </row>
    <row r="132" spans="1:47" ht="14.45" customHeight="1" thickTop="1" thickBot="1" x14ac:dyDescent="0.3">
      <c r="A132" s="140">
        <v>100116984646</v>
      </c>
      <c r="B132" s="236"/>
      <c r="C132" s="239"/>
      <c r="D132" s="138" t="s">
        <v>71</v>
      </c>
      <c r="E132" s="150">
        <f t="shared" ref="E132:J132" si="24">E131</f>
        <v>41</v>
      </c>
      <c r="F132" s="154">
        <f t="shared" si="24"/>
        <v>39</v>
      </c>
      <c r="G132" s="144">
        <f t="shared" si="24"/>
        <v>58</v>
      </c>
      <c r="H132" s="126">
        <f t="shared" si="24"/>
        <v>69</v>
      </c>
      <c r="I132" s="154">
        <f t="shared" si="24"/>
        <v>57</v>
      </c>
      <c r="J132" s="145">
        <f t="shared" si="24"/>
        <v>58</v>
      </c>
      <c r="K132" s="242"/>
      <c r="L132" s="244"/>
      <c r="M132" s="245"/>
      <c r="N132" s="247"/>
      <c r="O132" s="249"/>
      <c r="P132" s="251"/>
      <c r="Q132" s="268" t="s">
        <v>183</v>
      </c>
      <c r="R132" s="273"/>
      <c r="S132" s="273"/>
      <c r="T132" s="273"/>
      <c r="U132" s="259" t="s">
        <v>171</v>
      </c>
      <c r="V132" s="260"/>
      <c r="W132" s="260"/>
      <c r="X132" s="260"/>
      <c r="Y132" s="261"/>
      <c r="Z132" s="217" t="s">
        <v>117</v>
      </c>
      <c r="AA132" s="218"/>
      <c r="AB132" s="219"/>
      <c r="AC132" s="176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  <c r="AR132" s="173" t="s">
        <v>106</v>
      </c>
      <c r="AS132" s="171" t="e">
        <f>61.582*ACOS(SIN(AE130)*SIN(AG130)+COS(AE130)*COS(AG130)*(AE131-AG131))*6076.12</f>
        <v>#VALUE!</v>
      </c>
      <c r="AT132" s="175"/>
      <c r="AU132" s="175"/>
    </row>
    <row r="133" spans="1:47" ht="15.95" customHeight="1" thickBot="1" x14ac:dyDescent="0.3">
      <c r="A133" s="136">
        <v>25</v>
      </c>
      <c r="B133" s="236"/>
      <c r="C133" s="239"/>
      <c r="D133" s="138" t="s">
        <v>72</v>
      </c>
      <c r="E133" s="150">
        <f t="shared" ref="E133:J133" si="25">E132</f>
        <v>41</v>
      </c>
      <c r="F133" s="154">
        <f t="shared" si="25"/>
        <v>39</v>
      </c>
      <c r="G133" s="144">
        <f t="shared" si="25"/>
        <v>58</v>
      </c>
      <c r="H133" s="126">
        <f t="shared" si="25"/>
        <v>69</v>
      </c>
      <c r="I133" s="154">
        <f t="shared" si="25"/>
        <v>57</v>
      </c>
      <c r="J133" s="145">
        <f t="shared" si="25"/>
        <v>58</v>
      </c>
      <c r="K133" s="98" t="s">
        <v>15</v>
      </c>
      <c r="L133" s="188" t="s">
        <v>108</v>
      </c>
      <c r="M133" s="99" t="s">
        <v>78</v>
      </c>
      <c r="N133" s="100" t="s">
        <v>4</v>
      </c>
      <c r="O133" s="101" t="s">
        <v>17</v>
      </c>
      <c r="P133" s="202" t="s">
        <v>19</v>
      </c>
      <c r="Q133" s="274"/>
      <c r="R133" s="273"/>
      <c r="S133" s="273"/>
      <c r="T133" s="273"/>
      <c r="U133" s="262"/>
      <c r="V133" s="263"/>
      <c r="W133" s="263"/>
      <c r="X133" s="263"/>
      <c r="Y133" s="264"/>
      <c r="Z133" s="220"/>
      <c r="AA133" s="221"/>
      <c r="AB133" s="222"/>
      <c r="AC133" s="9"/>
    </row>
    <row r="134" spans="1:47" s="90" customFormat="1" ht="35.1" customHeight="1" thickTop="1" thickBot="1" x14ac:dyDescent="0.3">
      <c r="A134" s="215" t="str">
        <f>IF(Z131=1,"VERIFIED",IF(AA131=1,"RECHECKED",IF(V131=1,"RECHECK",IF(X131=1,"VERIFY",IF(Y131=1,"NEED PMT APP","SANITY CHECK ONLY")))))</f>
        <v>SANITY CHECK ONLY</v>
      </c>
      <c r="B134" s="237"/>
      <c r="C134" s="240"/>
      <c r="D134" s="139" t="s">
        <v>21</v>
      </c>
      <c r="E134" s="151" t="s">
        <v>0</v>
      </c>
      <c r="F134" s="155" t="s">
        <v>0</v>
      </c>
      <c r="G134" s="147" t="s">
        <v>0</v>
      </c>
      <c r="H134" s="146" t="s">
        <v>0</v>
      </c>
      <c r="I134" s="155" t="s">
        <v>0</v>
      </c>
      <c r="J134" s="147" t="s">
        <v>0</v>
      </c>
      <c r="K134" s="102" t="s">
        <v>0</v>
      </c>
      <c r="L134" s="182" t="str">
        <f>IF(E134=" ","Not being used ",AU130*6076.12)</f>
        <v xml:space="preserve">Not being used </v>
      </c>
      <c r="M134" s="181">
        <v>0</v>
      </c>
      <c r="N134" s="210" t="str">
        <f>IF(W131=1,"Need Photo","Has Photo")</f>
        <v>Has Photo</v>
      </c>
      <c r="O134" s="209" t="s">
        <v>82</v>
      </c>
      <c r="P134" s="204" t="str">
        <f>IF(E134=" ","Not being used",(IF(L134&gt;O131,"OFF STA","ON STA")))</f>
        <v>Not being used</v>
      </c>
      <c r="Q134" s="275"/>
      <c r="R134" s="276"/>
      <c r="S134" s="276"/>
      <c r="T134" s="276"/>
      <c r="U134" s="265"/>
      <c r="V134" s="266"/>
      <c r="W134" s="266"/>
      <c r="X134" s="266"/>
      <c r="Y134" s="267"/>
      <c r="Z134" s="223"/>
      <c r="AA134" s="224"/>
      <c r="AB134" s="225"/>
      <c r="AC134" s="166"/>
      <c r="AD134" s="167"/>
      <c r="AE134" s="168" t="s">
        <v>89</v>
      </c>
      <c r="AF134" s="167"/>
      <c r="AG134" s="168" t="s">
        <v>90</v>
      </c>
      <c r="AH134" s="168"/>
      <c r="AI134" s="168" t="s">
        <v>91</v>
      </c>
      <c r="AJ134" s="167"/>
      <c r="AK134" s="169" t="s">
        <v>101</v>
      </c>
      <c r="AL134" s="167"/>
      <c r="AM134" s="168"/>
      <c r="AN134" s="167"/>
      <c r="AO134" s="169" t="s">
        <v>98</v>
      </c>
      <c r="AP134" s="167"/>
      <c r="AQ134" s="168"/>
      <c r="AR134" s="167"/>
      <c r="AS134" s="168"/>
      <c r="AT134" s="167"/>
      <c r="AU134" s="167"/>
    </row>
    <row r="135" spans="1:47" s="93" customFormat="1" ht="15.95" customHeight="1" thickTop="1" thickBot="1" x14ac:dyDescent="0.3">
      <c r="A135" s="165"/>
      <c r="B135" s="104" t="s">
        <v>10</v>
      </c>
      <c r="C135" s="105"/>
      <c r="D135" s="106" t="s">
        <v>11</v>
      </c>
      <c r="E135" s="148" t="s">
        <v>75</v>
      </c>
      <c r="F135" s="148" t="s">
        <v>76</v>
      </c>
      <c r="G135" s="141" t="s">
        <v>77</v>
      </c>
      <c r="H135" s="106" t="s">
        <v>75</v>
      </c>
      <c r="I135" s="148" t="s">
        <v>76</v>
      </c>
      <c r="J135" s="141" t="s">
        <v>77</v>
      </c>
      <c r="K135" s="107" t="s">
        <v>12</v>
      </c>
      <c r="L135" s="108" t="s">
        <v>13</v>
      </c>
      <c r="M135" s="108" t="s">
        <v>16</v>
      </c>
      <c r="N135" s="109" t="s">
        <v>14</v>
      </c>
      <c r="O135" s="110" t="s">
        <v>18</v>
      </c>
      <c r="P135" s="201" t="s">
        <v>80</v>
      </c>
      <c r="Q135" s="113" t="s">
        <v>79</v>
      </c>
      <c r="R135" s="114"/>
      <c r="S135" s="115" t="s">
        <v>20</v>
      </c>
      <c r="T135" s="194"/>
      <c r="U135" s="232" t="s">
        <v>109</v>
      </c>
      <c r="V135" s="233"/>
      <c r="W135" s="233"/>
      <c r="X135" s="233"/>
      <c r="Y135" s="234"/>
      <c r="Z135" s="133" t="s">
        <v>67</v>
      </c>
      <c r="AA135" s="134" t="s">
        <v>68</v>
      </c>
      <c r="AB135" s="135" t="s">
        <v>69</v>
      </c>
      <c r="AC135" s="170" t="s">
        <v>66</v>
      </c>
      <c r="AD135" s="173" t="s">
        <v>85</v>
      </c>
      <c r="AE135" s="172">
        <f>E136+F136/60+G136/60/60</f>
        <v>41.666111111111107</v>
      </c>
      <c r="AF135" s="173" t="s">
        <v>86</v>
      </c>
      <c r="AG135" s="172" t="e">
        <f>E139+F139/60+G139/60/60</f>
        <v>#VALUE!</v>
      </c>
      <c r="AH135" s="179" t="s">
        <v>92</v>
      </c>
      <c r="AI135" s="172" t="e">
        <f>AG135-AE135</f>
        <v>#VALUE!</v>
      </c>
      <c r="AJ135" s="173" t="s">
        <v>94</v>
      </c>
      <c r="AK135" s="172" t="e">
        <f>AI136*60*COS((AE135+AG135)/2*PI()/180)</f>
        <v>#VALUE!</v>
      </c>
      <c r="AL135" s="173" t="s">
        <v>96</v>
      </c>
      <c r="AM135" s="172" t="e">
        <f>AK135*6076.12</f>
        <v>#VALUE!</v>
      </c>
      <c r="AN135" s="173" t="s">
        <v>99</v>
      </c>
      <c r="AO135" s="172">
        <f>AE135*PI()/180</f>
        <v>0.72721082539068171</v>
      </c>
      <c r="AP135" s="173" t="s">
        <v>102</v>
      </c>
      <c r="AQ135" s="172" t="e">
        <f>AG135 *PI()/180</f>
        <v>#VALUE!</v>
      </c>
      <c r="AR135" s="173" t="s">
        <v>104</v>
      </c>
      <c r="AS135" s="172" t="e">
        <f>1*ATAN2(COS(AO135)*SIN(AQ135)-SIN(AO135)*COS(AQ135)*COS(AQ136-AO136),SIN(AQ136-AO136)*COS(AQ135))</f>
        <v>#VALUE!</v>
      </c>
      <c r="AT135" s="174" t="s">
        <v>107</v>
      </c>
      <c r="AU135" s="180" t="e">
        <f>SQRT(AK136*AK136+AK135*AK135)</f>
        <v>#VALUE!</v>
      </c>
    </row>
    <row r="136" spans="1:47" s="93" customFormat="1" ht="15.95" customHeight="1" thickBot="1" x14ac:dyDescent="0.3">
      <c r="A136" s="96">
        <v>13930</v>
      </c>
      <c r="B136" s="235" t="s">
        <v>149</v>
      </c>
      <c r="C136" s="238" t="s">
        <v>0</v>
      </c>
      <c r="D136" s="138" t="s">
        <v>66</v>
      </c>
      <c r="E136" s="149">
        <v>41</v>
      </c>
      <c r="F136" s="153">
        <v>39</v>
      </c>
      <c r="G136" s="97">
        <v>58</v>
      </c>
      <c r="H136" s="129">
        <v>69</v>
      </c>
      <c r="I136" s="153">
        <v>57</v>
      </c>
      <c r="J136" s="97">
        <v>58</v>
      </c>
      <c r="K136" s="241" t="s">
        <v>0</v>
      </c>
      <c r="L136" s="243" t="s">
        <v>0</v>
      </c>
      <c r="M136" s="245">
        <v>11.7</v>
      </c>
      <c r="N136" s="246">
        <f>IF(M136=" "," ",(M136+$B$8-M139))</f>
        <v>11.7</v>
      </c>
      <c r="O136" s="248">
        <v>50</v>
      </c>
      <c r="P136" s="250">
        <v>42975</v>
      </c>
      <c r="Q136" s="111">
        <v>43205</v>
      </c>
      <c r="R136" s="112">
        <v>43435</v>
      </c>
      <c r="S136" s="252" t="s">
        <v>124</v>
      </c>
      <c r="T136" s="253"/>
      <c r="U136" s="195">
        <v>1</v>
      </c>
      <c r="V136" s="119" t="s">
        <v>0</v>
      </c>
      <c r="W136" s="120" t="s">
        <v>0</v>
      </c>
      <c r="X136" s="121" t="s">
        <v>0</v>
      </c>
      <c r="Y136" s="122" t="s">
        <v>0</v>
      </c>
      <c r="Z136" s="131" t="s">
        <v>0</v>
      </c>
      <c r="AA136" s="130" t="s">
        <v>0</v>
      </c>
      <c r="AB136" s="132" t="s">
        <v>0</v>
      </c>
      <c r="AC136" s="170" t="s">
        <v>21</v>
      </c>
      <c r="AD136" s="173" t="s">
        <v>87</v>
      </c>
      <c r="AE136" s="172">
        <f>H136+I136/60+J136/60/60</f>
        <v>69.966111111111118</v>
      </c>
      <c r="AF136" s="173" t="s">
        <v>88</v>
      </c>
      <c r="AG136" s="172" t="e">
        <f>H139+I139/60+J139/60/60</f>
        <v>#VALUE!</v>
      </c>
      <c r="AH136" s="179" t="s">
        <v>93</v>
      </c>
      <c r="AI136" s="172" t="e">
        <f>AE136-AG136</f>
        <v>#VALUE!</v>
      </c>
      <c r="AJ136" s="173" t="s">
        <v>95</v>
      </c>
      <c r="AK136" s="172" t="e">
        <f>AI135*60</f>
        <v>#VALUE!</v>
      </c>
      <c r="AL136" s="173" t="s">
        <v>97</v>
      </c>
      <c r="AM136" s="172" t="e">
        <f>AK136*6076.12</f>
        <v>#VALUE!</v>
      </c>
      <c r="AN136" s="173" t="s">
        <v>100</v>
      </c>
      <c r="AO136" s="172">
        <f>AE136*PI()/180</f>
        <v>1.2211390037050771</v>
      </c>
      <c r="AP136" s="173" t="s">
        <v>103</v>
      </c>
      <c r="AQ136" s="172" t="e">
        <f>AG136*PI()/180</f>
        <v>#VALUE!</v>
      </c>
      <c r="AR136" s="173" t="s">
        <v>105</v>
      </c>
      <c r="AS136" s="171" t="e">
        <f>IF(360+AS135/(2*PI())*360&gt;360,AS135/(PI())*360,360+AS135/(2*PI())*360)</f>
        <v>#VALUE!</v>
      </c>
      <c r="AT136" s="175"/>
      <c r="AU136" s="175"/>
    </row>
    <row r="137" spans="1:47" s="93" customFormat="1" ht="15.95" customHeight="1" thickTop="1" thickBot="1" x14ac:dyDescent="0.3">
      <c r="A137" s="140">
        <v>200100219274</v>
      </c>
      <c r="B137" s="236"/>
      <c r="C137" s="239"/>
      <c r="D137" s="138" t="s">
        <v>71</v>
      </c>
      <c r="E137" s="150">
        <f t="shared" ref="E137:J137" si="26">E136</f>
        <v>41</v>
      </c>
      <c r="F137" s="154">
        <f t="shared" si="26"/>
        <v>39</v>
      </c>
      <c r="G137" s="144">
        <f t="shared" si="26"/>
        <v>58</v>
      </c>
      <c r="H137" s="126">
        <f t="shared" si="26"/>
        <v>69</v>
      </c>
      <c r="I137" s="154">
        <f t="shared" si="26"/>
        <v>57</v>
      </c>
      <c r="J137" s="145">
        <f t="shared" si="26"/>
        <v>58</v>
      </c>
      <c r="K137" s="242"/>
      <c r="L137" s="244"/>
      <c r="M137" s="245"/>
      <c r="N137" s="247"/>
      <c r="O137" s="249"/>
      <c r="P137" s="251"/>
      <c r="Q137" s="268" t="s">
        <v>157</v>
      </c>
      <c r="R137" s="269"/>
      <c r="S137" s="269"/>
      <c r="T137" s="269"/>
      <c r="U137" s="259" t="s">
        <v>171</v>
      </c>
      <c r="V137" s="260"/>
      <c r="W137" s="260"/>
      <c r="X137" s="260"/>
      <c r="Y137" s="261"/>
      <c r="Z137" s="217" t="s">
        <v>117</v>
      </c>
      <c r="AA137" s="218"/>
      <c r="AB137" s="219"/>
      <c r="AC137" s="176"/>
      <c r="AD137" s="175"/>
      <c r="AE137" s="175"/>
      <c r="AF137" s="175"/>
      <c r="AG137" s="175"/>
      <c r="AH137" s="175"/>
      <c r="AI137" s="175"/>
      <c r="AJ137" s="175"/>
      <c r="AK137" s="175"/>
      <c r="AL137" s="175"/>
      <c r="AM137" s="175"/>
      <c r="AN137" s="175"/>
      <c r="AO137" s="175"/>
      <c r="AP137" s="175"/>
      <c r="AQ137" s="175"/>
      <c r="AR137" s="173" t="s">
        <v>106</v>
      </c>
      <c r="AS137" s="171" t="e">
        <f>61.582*ACOS(SIN(AE135)*SIN(AG135)+COS(AE135)*COS(AG135)*(AE136-AG136))*6076.12</f>
        <v>#VALUE!</v>
      </c>
      <c r="AT137" s="175"/>
      <c r="AU137" s="175"/>
    </row>
    <row r="138" spans="1:47" s="92" customFormat="1" ht="15.95" customHeight="1" thickBot="1" x14ac:dyDescent="0.3">
      <c r="A138" s="136">
        <v>26</v>
      </c>
      <c r="B138" s="236"/>
      <c r="C138" s="239"/>
      <c r="D138" s="138" t="s">
        <v>72</v>
      </c>
      <c r="E138" s="150">
        <f t="shared" ref="E138:J138" si="27">E137</f>
        <v>41</v>
      </c>
      <c r="F138" s="154">
        <f t="shared" si="27"/>
        <v>39</v>
      </c>
      <c r="G138" s="144">
        <f t="shared" si="27"/>
        <v>58</v>
      </c>
      <c r="H138" s="126">
        <f t="shared" si="27"/>
        <v>69</v>
      </c>
      <c r="I138" s="154">
        <f t="shared" si="27"/>
        <v>57</v>
      </c>
      <c r="J138" s="145">
        <f t="shared" si="27"/>
        <v>58</v>
      </c>
      <c r="K138" s="98" t="s">
        <v>15</v>
      </c>
      <c r="L138" s="188" t="s">
        <v>108</v>
      </c>
      <c r="M138" s="99" t="s">
        <v>78</v>
      </c>
      <c r="N138" s="100" t="s">
        <v>4</v>
      </c>
      <c r="O138" s="101" t="s">
        <v>17</v>
      </c>
      <c r="P138" s="202" t="s">
        <v>19</v>
      </c>
      <c r="Q138" s="270"/>
      <c r="R138" s="269"/>
      <c r="S138" s="269"/>
      <c r="T138" s="269"/>
      <c r="U138" s="262"/>
      <c r="V138" s="263"/>
      <c r="W138" s="263"/>
      <c r="X138" s="263"/>
      <c r="Y138" s="264"/>
      <c r="Z138" s="220"/>
      <c r="AA138" s="221"/>
      <c r="AB138" s="222"/>
      <c r="AC138" s="91"/>
    </row>
    <row r="139" spans="1:47" s="90" customFormat="1" ht="35.1" customHeight="1" thickTop="1" thickBot="1" x14ac:dyDescent="0.3">
      <c r="A139" s="215" t="str">
        <f>IF(Z136=1,"VERIFIED",IF(AA136=1,"RECHECKED",IF(V136=1,"RECHECK",IF(X136=1,"VERIFY",IF(Y136=1,"NEED PMT APP","SANITY CHECK ONLY")))))</f>
        <v>SANITY CHECK ONLY</v>
      </c>
      <c r="B139" s="237"/>
      <c r="C139" s="240"/>
      <c r="D139" s="139" t="s">
        <v>21</v>
      </c>
      <c r="E139" s="151" t="s">
        <v>0</v>
      </c>
      <c r="F139" s="155" t="s">
        <v>0</v>
      </c>
      <c r="G139" s="147" t="s">
        <v>0</v>
      </c>
      <c r="H139" s="146" t="s">
        <v>0</v>
      </c>
      <c r="I139" s="155" t="s">
        <v>0</v>
      </c>
      <c r="J139" s="147" t="s">
        <v>0</v>
      </c>
      <c r="K139" s="102" t="s">
        <v>0</v>
      </c>
      <c r="L139" s="182" t="str">
        <f>IF(E139=" ","Not being used ",AU135*6076.12)</f>
        <v xml:space="preserve">Not being used </v>
      </c>
      <c r="M139" s="181">
        <v>0</v>
      </c>
      <c r="N139" s="210" t="str">
        <f>IF(W136=1,"Need Photo","Has Photo")</f>
        <v>Has Photo</v>
      </c>
      <c r="O139" s="209" t="s">
        <v>82</v>
      </c>
      <c r="P139" s="204" t="str">
        <f>IF(E139=" ","Not being used",(IF(L139&gt;O136,"OFF STA","ON STA")))</f>
        <v>Not being used</v>
      </c>
      <c r="Q139" s="271"/>
      <c r="R139" s="272"/>
      <c r="S139" s="272"/>
      <c r="T139" s="272"/>
      <c r="U139" s="265"/>
      <c r="V139" s="266"/>
      <c r="W139" s="266"/>
      <c r="X139" s="266"/>
      <c r="Y139" s="267"/>
      <c r="Z139" s="223"/>
      <c r="AA139" s="224"/>
      <c r="AB139" s="225"/>
      <c r="AC139" s="166"/>
      <c r="AD139" s="167"/>
      <c r="AE139" s="168" t="s">
        <v>89</v>
      </c>
      <c r="AF139" s="167"/>
      <c r="AG139" s="168" t="s">
        <v>90</v>
      </c>
      <c r="AH139" s="168"/>
      <c r="AI139" s="168" t="s">
        <v>91</v>
      </c>
      <c r="AJ139" s="167"/>
      <c r="AK139" s="169" t="s">
        <v>101</v>
      </c>
      <c r="AL139" s="167"/>
      <c r="AM139" s="168"/>
      <c r="AN139" s="167"/>
      <c r="AO139" s="169" t="s">
        <v>98</v>
      </c>
      <c r="AP139" s="167"/>
      <c r="AQ139" s="168"/>
      <c r="AR139" s="167"/>
      <c r="AS139" s="168"/>
      <c r="AT139" s="167"/>
      <c r="AU139" s="167"/>
    </row>
    <row r="140" spans="1:47" s="93" customFormat="1" ht="15.95" customHeight="1" thickTop="1" thickBot="1" x14ac:dyDescent="0.3">
      <c r="A140" s="165"/>
      <c r="B140" s="104" t="s">
        <v>10</v>
      </c>
      <c r="C140" s="105"/>
      <c r="D140" s="106" t="s">
        <v>11</v>
      </c>
      <c r="E140" s="148" t="s">
        <v>75</v>
      </c>
      <c r="F140" s="148" t="s">
        <v>76</v>
      </c>
      <c r="G140" s="141" t="s">
        <v>77</v>
      </c>
      <c r="H140" s="106" t="s">
        <v>75</v>
      </c>
      <c r="I140" s="148" t="s">
        <v>76</v>
      </c>
      <c r="J140" s="141" t="s">
        <v>77</v>
      </c>
      <c r="K140" s="107" t="s">
        <v>12</v>
      </c>
      <c r="L140" s="108" t="s">
        <v>13</v>
      </c>
      <c r="M140" s="108" t="s">
        <v>16</v>
      </c>
      <c r="N140" s="205" t="s">
        <v>14</v>
      </c>
      <c r="O140" s="206" t="s">
        <v>18</v>
      </c>
      <c r="P140" s="207" t="s">
        <v>80</v>
      </c>
      <c r="Q140" s="113" t="s">
        <v>79</v>
      </c>
      <c r="R140" s="114"/>
      <c r="S140" s="115" t="s">
        <v>20</v>
      </c>
      <c r="T140" s="194"/>
      <c r="U140" s="232" t="s">
        <v>109</v>
      </c>
      <c r="V140" s="233"/>
      <c r="W140" s="233"/>
      <c r="X140" s="233"/>
      <c r="Y140" s="234"/>
      <c r="Z140" s="133" t="s">
        <v>67</v>
      </c>
      <c r="AA140" s="134" t="s">
        <v>68</v>
      </c>
      <c r="AB140" s="135" t="s">
        <v>69</v>
      </c>
      <c r="AC140" s="170" t="s">
        <v>66</v>
      </c>
      <c r="AD140" s="173" t="s">
        <v>85</v>
      </c>
      <c r="AE140" s="172">
        <f>E141+F141/60+G141/60/60</f>
        <v>41.665906666666665</v>
      </c>
      <c r="AF140" s="173" t="s">
        <v>86</v>
      </c>
      <c r="AG140" s="172" t="e">
        <f>E144+F144/60+G144/60/60</f>
        <v>#VALUE!</v>
      </c>
      <c r="AH140" s="179" t="s">
        <v>92</v>
      </c>
      <c r="AI140" s="172" t="e">
        <f>AG140-AE140</f>
        <v>#VALUE!</v>
      </c>
      <c r="AJ140" s="173" t="s">
        <v>94</v>
      </c>
      <c r="AK140" s="172" t="e">
        <f>AI141*60*COS((AE140+AG140)/2*PI()/180)</f>
        <v>#VALUE!</v>
      </c>
      <c r="AL140" s="173" t="s">
        <v>96</v>
      </c>
      <c r="AM140" s="172" t="e">
        <f>AK140*6076.12</f>
        <v>#VALUE!</v>
      </c>
      <c r="AN140" s="173" t="s">
        <v>99</v>
      </c>
      <c r="AO140" s="172">
        <f>AE140*PI()/180</f>
        <v>0.72720725716198875</v>
      </c>
      <c r="AP140" s="173" t="s">
        <v>102</v>
      </c>
      <c r="AQ140" s="172" t="e">
        <f>AG140 *PI()/180</f>
        <v>#VALUE!</v>
      </c>
      <c r="AR140" s="173" t="s">
        <v>104</v>
      </c>
      <c r="AS140" s="172" t="e">
        <f>1*ATAN2(COS(AO140)*SIN(AQ140)-SIN(AO140)*COS(AQ140)*COS(AQ141-AO141),SIN(AQ141-AO141)*COS(AQ140))</f>
        <v>#VALUE!</v>
      </c>
      <c r="AT140" s="174" t="s">
        <v>107</v>
      </c>
      <c r="AU140" s="180" t="e">
        <f>SQRT(AK141*AK141+AK140*AK140)</f>
        <v>#VALUE!</v>
      </c>
    </row>
    <row r="141" spans="1:47" s="93" customFormat="1" ht="15.95" customHeight="1" thickBot="1" x14ac:dyDescent="0.3">
      <c r="A141" s="96">
        <v>13930.1</v>
      </c>
      <c r="B141" s="235" t="s">
        <v>150</v>
      </c>
      <c r="C141" s="238" t="s">
        <v>0</v>
      </c>
      <c r="D141" s="138" t="s">
        <v>66</v>
      </c>
      <c r="E141" s="149">
        <v>41</v>
      </c>
      <c r="F141" s="153">
        <v>39</v>
      </c>
      <c r="G141" s="97">
        <v>57.264000000000003</v>
      </c>
      <c r="H141" s="129">
        <v>69</v>
      </c>
      <c r="I141" s="153">
        <v>57</v>
      </c>
      <c r="J141" s="97">
        <v>50.024999999999999</v>
      </c>
      <c r="K141" s="241" t="s">
        <v>0</v>
      </c>
      <c r="L141" s="243" t="s">
        <v>0</v>
      </c>
      <c r="M141" s="245">
        <v>8.6</v>
      </c>
      <c r="N141" s="246">
        <f>IF(M141=" "," ",(M141+$B$8-M144))</f>
        <v>8.6</v>
      </c>
      <c r="O141" s="248">
        <v>50</v>
      </c>
      <c r="P141" s="250">
        <v>42975</v>
      </c>
      <c r="Q141" s="111">
        <v>43205</v>
      </c>
      <c r="R141" s="112">
        <v>43435</v>
      </c>
      <c r="S141" s="252" t="s">
        <v>81</v>
      </c>
      <c r="T141" s="253"/>
      <c r="U141" s="195">
        <v>1</v>
      </c>
      <c r="V141" s="119" t="s">
        <v>0</v>
      </c>
      <c r="W141" s="120" t="s">
        <v>0</v>
      </c>
      <c r="X141" s="121" t="s">
        <v>0</v>
      </c>
      <c r="Y141" s="122" t="s">
        <v>0</v>
      </c>
      <c r="Z141" s="131" t="s">
        <v>0</v>
      </c>
      <c r="AA141" s="130" t="s">
        <v>0</v>
      </c>
      <c r="AB141" s="132" t="s">
        <v>0</v>
      </c>
      <c r="AC141" s="170" t="s">
        <v>21</v>
      </c>
      <c r="AD141" s="173" t="s">
        <v>87</v>
      </c>
      <c r="AE141" s="172">
        <f>H141+I141/60+J141/60/60</f>
        <v>69.963895833333339</v>
      </c>
      <c r="AF141" s="173" t="s">
        <v>88</v>
      </c>
      <c r="AG141" s="172" t="e">
        <f>H144+I144/60+J144/60/60</f>
        <v>#VALUE!</v>
      </c>
      <c r="AH141" s="179" t="s">
        <v>93</v>
      </c>
      <c r="AI141" s="172" t="e">
        <f>AE141-AG141</f>
        <v>#VALUE!</v>
      </c>
      <c r="AJ141" s="173" t="s">
        <v>95</v>
      </c>
      <c r="AK141" s="172" t="e">
        <f>AI140*60</f>
        <v>#VALUE!</v>
      </c>
      <c r="AL141" s="173" t="s">
        <v>97</v>
      </c>
      <c r="AM141" s="172" t="e">
        <f>AK141*6076.12</f>
        <v>#VALUE!</v>
      </c>
      <c r="AN141" s="173" t="s">
        <v>100</v>
      </c>
      <c r="AO141" s="172">
        <f>AE141*PI()/180</f>
        <v>1.2211003398140088</v>
      </c>
      <c r="AP141" s="173" t="s">
        <v>103</v>
      </c>
      <c r="AQ141" s="172" t="e">
        <f>AG141*PI()/180</f>
        <v>#VALUE!</v>
      </c>
      <c r="AR141" s="173" t="s">
        <v>105</v>
      </c>
      <c r="AS141" s="171" t="e">
        <f>IF(360+AS140/(2*PI())*360&gt;360,AS140/(PI())*360,360+AS140/(2*PI())*360)</f>
        <v>#VALUE!</v>
      </c>
      <c r="AT141" s="175"/>
      <c r="AU141" s="175"/>
    </row>
    <row r="142" spans="1:47" s="93" customFormat="1" ht="15.95" customHeight="1" thickTop="1" thickBot="1" x14ac:dyDescent="0.3">
      <c r="A142" s="140">
        <v>100116984667</v>
      </c>
      <c r="B142" s="236"/>
      <c r="C142" s="239"/>
      <c r="D142" s="138" t="s">
        <v>71</v>
      </c>
      <c r="E142" s="150">
        <f t="shared" ref="E142:J142" si="28">E141</f>
        <v>41</v>
      </c>
      <c r="F142" s="154">
        <f t="shared" si="28"/>
        <v>39</v>
      </c>
      <c r="G142" s="144">
        <f t="shared" si="28"/>
        <v>57.264000000000003</v>
      </c>
      <c r="H142" s="126">
        <f t="shared" si="28"/>
        <v>69</v>
      </c>
      <c r="I142" s="154">
        <f t="shared" si="28"/>
        <v>57</v>
      </c>
      <c r="J142" s="145">
        <f t="shared" si="28"/>
        <v>50.024999999999999</v>
      </c>
      <c r="K142" s="242"/>
      <c r="L142" s="244"/>
      <c r="M142" s="245"/>
      <c r="N142" s="247"/>
      <c r="O142" s="249"/>
      <c r="P142" s="251"/>
      <c r="Q142" s="268" t="s">
        <v>125</v>
      </c>
      <c r="R142" s="269"/>
      <c r="S142" s="269"/>
      <c r="T142" s="269"/>
      <c r="U142" s="259" t="s">
        <v>171</v>
      </c>
      <c r="V142" s="260"/>
      <c r="W142" s="260"/>
      <c r="X142" s="260"/>
      <c r="Y142" s="261"/>
      <c r="Z142" s="217" t="s">
        <v>117</v>
      </c>
      <c r="AA142" s="218"/>
      <c r="AB142" s="219"/>
      <c r="AC142" s="176"/>
      <c r="AD142" s="175"/>
      <c r="AE142" s="175"/>
      <c r="AF142" s="175"/>
      <c r="AG142" s="175"/>
      <c r="AH142" s="175"/>
      <c r="AI142" s="175"/>
      <c r="AJ142" s="175"/>
      <c r="AK142" s="175"/>
      <c r="AL142" s="175"/>
      <c r="AM142" s="175"/>
      <c r="AN142" s="175"/>
      <c r="AO142" s="175"/>
      <c r="AP142" s="175"/>
      <c r="AQ142" s="175"/>
      <c r="AR142" s="173" t="s">
        <v>106</v>
      </c>
      <c r="AS142" s="171" t="e">
        <f>61.582*ACOS(SIN(AE140)*SIN(AG140)+COS(AE140)*COS(AG140)*(AE141-AG141))*6076.12</f>
        <v>#VALUE!</v>
      </c>
      <c r="AT142" s="175"/>
      <c r="AU142" s="175"/>
    </row>
    <row r="143" spans="1:47" s="92" customFormat="1" ht="15.95" customHeight="1" thickBot="1" x14ac:dyDescent="0.3">
      <c r="A143" s="136">
        <v>27</v>
      </c>
      <c r="B143" s="236"/>
      <c r="C143" s="239"/>
      <c r="D143" s="138" t="s">
        <v>72</v>
      </c>
      <c r="E143" s="150">
        <f t="shared" ref="E143:J143" si="29">E142</f>
        <v>41</v>
      </c>
      <c r="F143" s="154">
        <f t="shared" si="29"/>
        <v>39</v>
      </c>
      <c r="G143" s="144">
        <f t="shared" si="29"/>
        <v>57.264000000000003</v>
      </c>
      <c r="H143" s="126">
        <f t="shared" si="29"/>
        <v>69</v>
      </c>
      <c r="I143" s="154">
        <f t="shared" si="29"/>
        <v>57</v>
      </c>
      <c r="J143" s="145">
        <f t="shared" si="29"/>
        <v>50.024999999999999</v>
      </c>
      <c r="K143" s="98" t="s">
        <v>15</v>
      </c>
      <c r="L143" s="188" t="s">
        <v>108</v>
      </c>
      <c r="M143" s="99" t="s">
        <v>78</v>
      </c>
      <c r="N143" s="100" t="s">
        <v>4</v>
      </c>
      <c r="O143" s="101" t="s">
        <v>17</v>
      </c>
      <c r="P143" s="202" t="s">
        <v>19</v>
      </c>
      <c r="Q143" s="270"/>
      <c r="R143" s="269"/>
      <c r="S143" s="269"/>
      <c r="T143" s="269"/>
      <c r="U143" s="262"/>
      <c r="V143" s="263"/>
      <c r="W143" s="263"/>
      <c r="X143" s="263"/>
      <c r="Y143" s="264"/>
      <c r="Z143" s="220"/>
      <c r="AA143" s="221"/>
      <c r="AB143" s="222"/>
      <c r="AC143" s="91"/>
    </row>
    <row r="144" spans="1:47" s="90" customFormat="1" ht="35.1" customHeight="1" thickTop="1" thickBot="1" x14ac:dyDescent="0.3">
      <c r="A144" s="215" t="str">
        <f>IF(Z141=1,"VERIFIED",IF(AA141=1,"RECHECKED",IF(V141=1,"RECHECK",IF(X141=1,"VERIFY",IF(Y141=1,"NEED PMT APP","SANITY CHECK ONLY")))))</f>
        <v>SANITY CHECK ONLY</v>
      </c>
      <c r="B144" s="237"/>
      <c r="C144" s="240"/>
      <c r="D144" s="139" t="s">
        <v>21</v>
      </c>
      <c r="E144" s="151" t="s">
        <v>0</v>
      </c>
      <c r="F144" s="155" t="s">
        <v>0</v>
      </c>
      <c r="G144" s="147" t="s">
        <v>0</v>
      </c>
      <c r="H144" s="146" t="s">
        <v>0</v>
      </c>
      <c r="I144" s="155" t="s">
        <v>0</v>
      </c>
      <c r="J144" s="147" t="s">
        <v>0</v>
      </c>
      <c r="K144" s="102" t="s">
        <v>0</v>
      </c>
      <c r="L144" s="182" t="str">
        <f>IF(E144=" ","Not being used ",AU140*6076.12)</f>
        <v xml:space="preserve">Not being used </v>
      </c>
      <c r="M144" s="181">
        <v>0</v>
      </c>
      <c r="N144" s="208" t="str">
        <f>IF(W141=1,"Need Photo","Has Photo")</f>
        <v>Has Photo</v>
      </c>
      <c r="O144" s="209" t="s">
        <v>82</v>
      </c>
      <c r="P144" s="204" t="str">
        <f>IF(E144=" ","Not being used",(IF(L144&gt;O141,"OFF STA","ON STA")))</f>
        <v>Not being used</v>
      </c>
      <c r="Q144" s="271"/>
      <c r="R144" s="272"/>
      <c r="S144" s="272"/>
      <c r="T144" s="272"/>
      <c r="U144" s="265"/>
      <c r="V144" s="266"/>
      <c r="W144" s="266"/>
      <c r="X144" s="266"/>
      <c r="Y144" s="267"/>
      <c r="Z144" s="223"/>
      <c r="AA144" s="224"/>
      <c r="AB144" s="225"/>
      <c r="AC144" s="166"/>
      <c r="AD144" s="167"/>
      <c r="AE144" s="168" t="s">
        <v>89</v>
      </c>
      <c r="AF144" s="167"/>
      <c r="AG144" s="168" t="s">
        <v>90</v>
      </c>
      <c r="AH144" s="168"/>
      <c r="AI144" s="168" t="s">
        <v>91</v>
      </c>
      <c r="AJ144" s="167"/>
      <c r="AK144" s="169" t="s">
        <v>101</v>
      </c>
      <c r="AL144" s="167"/>
      <c r="AM144" s="168"/>
      <c r="AN144" s="167"/>
      <c r="AO144" s="169" t="s">
        <v>98</v>
      </c>
      <c r="AP144" s="167"/>
      <c r="AQ144" s="168"/>
      <c r="AR144" s="167"/>
      <c r="AS144" s="168"/>
      <c r="AT144" s="167"/>
      <c r="AU144" s="167"/>
    </row>
    <row r="145" spans="1:47" s="93" customFormat="1" ht="15.95" customHeight="1" thickTop="1" thickBot="1" x14ac:dyDescent="0.3">
      <c r="A145" s="103" t="s">
        <v>0</v>
      </c>
      <c r="B145" s="104" t="s">
        <v>10</v>
      </c>
      <c r="C145" s="105"/>
      <c r="D145" s="106" t="s">
        <v>11</v>
      </c>
      <c r="E145" s="148" t="s">
        <v>75</v>
      </c>
      <c r="F145" s="148" t="s">
        <v>76</v>
      </c>
      <c r="G145" s="141" t="s">
        <v>77</v>
      </c>
      <c r="H145" s="106" t="s">
        <v>75</v>
      </c>
      <c r="I145" s="148" t="s">
        <v>76</v>
      </c>
      <c r="J145" s="141" t="s">
        <v>77</v>
      </c>
      <c r="K145" s="107" t="s">
        <v>12</v>
      </c>
      <c r="L145" s="108" t="s">
        <v>13</v>
      </c>
      <c r="M145" s="108" t="s">
        <v>16</v>
      </c>
      <c r="N145" s="109" t="s">
        <v>14</v>
      </c>
      <c r="O145" s="110" t="s">
        <v>18</v>
      </c>
      <c r="P145" s="201" t="s">
        <v>80</v>
      </c>
      <c r="Q145" s="113" t="s">
        <v>79</v>
      </c>
      <c r="R145" s="114"/>
      <c r="S145" s="115" t="s">
        <v>20</v>
      </c>
      <c r="T145" s="194"/>
      <c r="U145" s="232" t="s">
        <v>109</v>
      </c>
      <c r="V145" s="233"/>
      <c r="W145" s="233"/>
      <c r="X145" s="233"/>
      <c r="Y145" s="234"/>
      <c r="Z145" s="116" t="s">
        <v>67</v>
      </c>
      <c r="AA145" s="117" t="s">
        <v>68</v>
      </c>
      <c r="AB145" s="118" t="s">
        <v>69</v>
      </c>
      <c r="AC145" s="170" t="s">
        <v>66</v>
      </c>
      <c r="AD145" s="173" t="s">
        <v>85</v>
      </c>
      <c r="AE145" s="172">
        <f>E146+F146/60+G146/60/60</f>
        <v>41.768700000000003</v>
      </c>
      <c r="AF145" s="173" t="s">
        <v>86</v>
      </c>
      <c r="AG145" s="172" t="e">
        <f>E149+F149/60+G149/60/60</f>
        <v>#VALUE!</v>
      </c>
      <c r="AH145" s="179" t="s">
        <v>92</v>
      </c>
      <c r="AI145" s="172" t="e">
        <f>AG145-AE145</f>
        <v>#VALUE!</v>
      </c>
      <c r="AJ145" s="173" t="s">
        <v>94</v>
      </c>
      <c r="AK145" s="172" t="e">
        <f>AI146*60*COS((AE145+AG145)/2*PI()/180)</f>
        <v>#VALUE!</v>
      </c>
      <c r="AL145" s="173" t="s">
        <v>96</v>
      </c>
      <c r="AM145" s="172" t="e">
        <f>AK145*6076.12</f>
        <v>#VALUE!</v>
      </c>
      <c r="AN145" s="173" t="s">
        <v>99</v>
      </c>
      <c r="AO145" s="172">
        <f>AE145*PI()/180</f>
        <v>0.72900133927775557</v>
      </c>
      <c r="AP145" s="173" t="s">
        <v>102</v>
      </c>
      <c r="AQ145" s="172" t="e">
        <f>AG145 *PI()/180</f>
        <v>#VALUE!</v>
      </c>
      <c r="AR145" s="173" t="s">
        <v>104</v>
      </c>
      <c r="AS145" s="172" t="e">
        <f>1*ATAN2(COS(AO145)*SIN(AQ145)-SIN(AO145)*COS(AQ145)*COS(AQ146-AO146),SIN(AQ146-AO146)*COS(AQ145))</f>
        <v>#VALUE!</v>
      </c>
      <c r="AT145" s="174" t="s">
        <v>107</v>
      </c>
      <c r="AU145" s="180" t="e">
        <f>SQRT(AK146*AK146+AK145*AK145)</f>
        <v>#VALUE!</v>
      </c>
    </row>
    <row r="146" spans="1:47" s="93" customFormat="1" ht="15.95" customHeight="1" thickBot="1" x14ac:dyDescent="0.3">
      <c r="A146" s="96">
        <v>13920.2</v>
      </c>
      <c r="B146" s="235" t="s">
        <v>151</v>
      </c>
      <c r="C146" s="238" t="s">
        <v>0</v>
      </c>
      <c r="D146" s="138" t="s">
        <v>66</v>
      </c>
      <c r="E146" s="149">
        <v>41</v>
      </c>
      <c r="F146" s="153">
        <v>46</v>
      </c>
      <c r="G146" s="97">
        <v>7.32</v>
      </c>
      <c r="H146" s="129">
        <v>69</v>
      </c>
      <c r="I146" s="153">
        <v>57</v>
      </c>
      <c r="J146" s="97">
        <v>42.48</v>
      </c>
      <c r="K146" s="241" t="s">
        <v>0</v>
      </c>
      <c r="L146" s="243" t="s">
        <v>0</v>
      </c>
      <c r="M146" s="245">
        <v>6.7</v>
      </c>
      <c r="N146" s="246">
        <f>IF(M146=" "," ",(M146+$B$8-M149))</f>
        <v>6.7</v>
      </c>
      <c r="O146" s="248">
        <v>50</v>
      </c>
      <c r="P146" s="250">
        <v>42975</v>
      </c>
      <c r="Q146" s="111">
        <v>43205</v>
      </c>
      <c r="R146" s="112">
        <v>43435</v>
      </c>
      <c r="S146" s="252" t="s">
        <v>124</v>
      </c>
      <c r="T146" s="253"/>
      <c r="U146" s="195">
        <v>1</v>
      </c>
      <c r="V146" s="119" t="s">
        <v>0</v>
      </c>
      <c r="W146" s="120" t="s">
        <v>0</v>
      </c>
      <c r="X146" s="121" t="s">
        <v>0</v>
      </c>
      <c r="Y146" s="122" t="s">
        <v>0</v>
      </c>
      <c r="Z146" s="123" t="s">
        <v>0</v>
      </c>
      <c r="AA146" s="119" t="s">
        <v>0</v>
      </c>
      <c r="AB146" s="124" t="s">
        <v>0</v>
      </c>
      <c r="AC146" s="170" t="s">
        <v>21</v>
      </c>
      <c r="AD146" s="173" t="s">
        <v>87</v>
      </c>
      <c r="AE146" s="172">
        <f>H146+I146/60+J146/60/60</f>
        <v>69.961799999999997</v>
      </c>
      <c r="AF146" s="173" t="s">
        <v>88</v>
      </c>
      <c r="AG146" s="172" t="e">
        <f>H149+I149/60+J149/60/60</f>
        <v>#VALUE!</v>
      </c>
      <c r="AH146" s="179" t="s">
        <v>93</v>
      </c>
      <c r="AI146" s="172" t="e">
        <f>AE146-AG146</f>
        <v>#VALUE!</v>
      </c>
      <c r="AJ146" s="173" t="s">
        <v>95</v>
      </c>
      <c r="AK146" s="172" t="e">
        <f>AI145*60</f>
        <v>#VALUE!</v>
      </c>
      <c r="AL146" s="173" t="s">
        <v>97</v>
      </c>
      <c r="AM146" s="172" t="e">
        <f>AK146*6076.12</f>
        <v>#VALUE!</v>
      </c>
      <c r="AN146" s="173" t="s">
        <v>100</v>
      </c>
      <c r="AO146" s="172">
        <f>AE146*PI()/180</f>
        <v>1.2210637606217687</v>
      </c>
      <c r="AP146" s="173" t="s">
        <v>103</v>
      </c>
      <c r="AQ146" s="172" t="e">
        <f>AG146*PI()/180</f>
        <v>#VALUE!</v>
      </c>
      <c r="AR146" s="173" t="s">
        <v>105</v>
      </c>
      <c r="AS146" s="171" t="e">
        <f>IF(360+AS145/(2*PI())*360&gt;360,AS145/(PI())*360,360+AS145/(2*PI())*360)</f>
        <v>#VALUE!</v>
      </c>
      <c r="AT146" s="175"/>
      <c r="AU146" s="175"/>
    </row>
    <row r="147" spans="1:47" s="93" customFormat="1" ht="15.95" customHeight="1" thickTop="1" thickBot="1" x14ac:dyDescent="0.3">
      <c r="A147" s="140">
        <v>100117530594</v>
      </c>
      <c r="B147" s="236"/>
      <c r="C147" s="239"/>
      <c r="D147" s="138" t="s">
        <v>71</v>
      </c>
      <c r="E147" s="150">
        <f t="shared" ref="E147:J147" si="30">E146</f>
        <v>41</v>
      </c>
      <c r="F147" s="154">
        <f t="shared" si="30"/>
        <v>46</v>
      </c>
      <c r="G147" s="144">
        <f t="shared" si="30"/>
        <v>7.32</v>
      </c>
      <c r="H147" s="126">
        <f t="shared" si="30"/>
        <v>69</v>
      </c>
      <c r="I147" s="154">
        <f t="shared" si="30"/>
        <v>57</v>
      </c>
      <c r="J147" s="145">
        <f t="shared" si="30"/>
        <v>42.48</v>
      </c>
      <c r="K147" s="242"/>
      <c r="L147" s="244"/>
      <c r="M147" s="245"/>
      <c r="N147" s="247"/>
      <c r="O147" s="249"/>
      <c r="P147" s="251"/>
      <c r="Q147" s="268" t="s">
        <v>158</v>
      </c>
      <c r="R147" s="269"/>
      <c r="S147" s="269"/>
      <c r="T147" s="269"/>
      <c r="U147" s="259" t="s">
        <v>171</v>
      </c>
      <c r="V147" s="260"/>
      <c r="W147" s="260"/>
      <c r="X147" s="260"/>
      <c r="Y147" s="261"/>
      <c r="Z147" s="217" t="s">
        <v>117</v>
      </c>
      <c r="AA147" s="218"/>
      <c r="AB147" s="219"/>
      <c r="AC147" s="176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3" t="s">
        <v>106</v>
      </c>
      <c r="AS147" s="171" t="e">
        <f>61.582*ACOS(SIN(AE145)*SIN(AG145)+COS(AE145)*COS(AG145)*(AE146-AG146))*6076.12</f>
        <v>#VALUE!</v>
      </c>
      <c r="AT147" s="175"/>
      <c r="AU147" s="175"/>
    </row>
    <row r="148" spans="1:47" s="92" customFormat="1" ht="15.95" customHeight="1" thickBot="1" x14ac:dyDescent="0.3">
      <c r="A148" s="136">
        <v>28</v>
      </c>
      <c r="B148" s="236"/>
      <c r="C148" s="239"/>
      <c r="D148" s="138" t="s">
        <v>72</v>
      </c>
      <c r="E148" s="150">
        <f t="shared" ref="E148:J148" si="31">E147</f>
        <v>41</v>
      </c>
      <c r="F148" s="154">
        <f t="shared" si="31"/>
        <v>46</v>
      </c>
      <c r="G148" s="144">
        <f t="shared" si="31"/>
        <v>7.32</v>
      </c>
      <c r="H148" s="126">
        <f t="shared" si="31"/>
        <v>69</v>
      </c>
      <c r="I148" s="154">
        <f t="shared" si="31"/>
        <v>57</v>
      </c>
      <c r="J148" s="145">
        <f t="shared" si="31"/>
        <v>42.48</v>
      </c>
      <c r="K148" s="98" t="s">
        <v>15</v>
      </c>
      <c r="L148" s="188" t="s">
        <v>108</v>
      </c>
      <c r="M148" s="99" t="s">
        <v>78</v>
      </c>
      <c r="N148" s="100" t="s">
        <v>4</v>
      </c>
      <c r="O148" s="101" t="s">
        <v>17</v>
      </c>
      <c r="P148" s="202" t="s">
        <v>19</v>
      </c>
      <c r="Q148" s="270"/>
      <c r="R148" s="269"/>
      <c r="S148" s="269"/>
      <c r="T148" s="269"/>
      <c r="U148" s="262"/>
      <c r="V148" s="263"/>
      <c r="W148" s="263"/>
      <c r="X148" s="263"/>
      <c r="Y148" s="264"/>
      <c r="Z148" s="220"/>
      <c r="AA148" s="221"/>
      <c r="AB148" s="222"/>
      <c r="AC148" s="91"/>
    </row>
    <row r="149" spans="1:47" s="90" customFormat="1" ht="35.1" customHeight="1" thickTop="1" thickBot="1" x14ac:dyDescent="0.3">
      <c r="A149" s="215" t="str">
        <f>IF(Z146=1,"VERIFIED",IF(AA146=1,"RECHECKED",IF(V146=1,"RECHECK",IF(X146=1,"VERIFY",IF(Y146=1,"NEED PMT APP","SANITY CHECK ONLY")))))</f>
        <v>SANITY CHECK ONLY</v>
      </c>
      <c r="B149" s="237"/>
      <c r="C149" s="240"/>
      <c r="D149" s="139" t="s">
        <v>21</v>
      </c>
      <c r="E149" s="151" t="s">
        <v>0</v>
      </c>
      <c r="F149" s="155" t="s">
        <v>0</v>
      </c>
      <c r="G149" s="147" t="s">
        <v>0</v>
      </c>
      <c r="H149" s="146" t="s">
        <v>0</v>
      </c>
      <c r="I149" s="155" t="s">
        <v>0</v>
      </c>
      <c r="J149" s="147" t="s">
        <v>0</v>
      </c>
      <c r="K149" s="102" t="s">
        <v>0</v>
      </c>
      <c r="L149" s="182" t="str">
        <f>IF(E149=" ","Not being used ",AU145*6076.12)</f>
        <v xml:space="preserve">Not being used </v>
      </c>
      <c r="M149" s="181">
        <v>0</v>
      </c>
      <c r="N149" s="210" t="str">
        <f>IF(W146=1,"Need Photo","Has Photo")</f>
        <v>Has Photo</v>
      </c>
      <c r="O149" s="209" t="s">
        <v>82</v>
      </c>
      <c r="P149" s="204" t="str">
        <f>IF(E149=" ","Not being used",(IF(L149&gt;O146,"OFF STA","ON STA")))</f>
        <v>Not being used</v>
      </c>
      <c r="Q149" s="271"/>
      <c r="R149" s="272"/>
      <c r="S149" s="272"/>
      <c r="T149" s="272"/>
      <c r="U149" s="265"/>
      <c r="V149" s="266"/>
      <c r="W149" s="266"/>
      <c r="X149" s="266"/>
      <c r="Y149" s="267"/>
      <c r="Z149" s="223"/>
      <c r="AA149" s="224"/>
      <c r="AB149" s="225"/>
      <c r="AC149" s="166"/>
      <c r="AD149" s="167"/>
      <c r="AE149" s="168" t="s">
        <v>89</v>
      </c>
      <c r="AF149" s="167"/>
      <c r="AG149" s="168" t="s">
        <v>90</v>
      </c>
      <c r="AH149" s="168"/>
      <c r="AI149" s="168" t="s">
        <v>91</v>
      </c>
      <c r="AJ149" s="167"/>
      <c r="AK149" s="169" t="s">
        <v>101</v>
      </c>
      <c r="AL149" s="167"/>
      <c r="AM149" s="168"/>
      <c r="AN149" s="167"/>
      <c r="AO149" s="169" t="s">
        <v>98</v>
      </c>
      <c r="AP149" s="167"/>
      <c r="AQ149" s="168"/>
      <c r="AR149" s="167"/>
      <c r="AS149" s="168"/>
      <c r="AT149" s="167"/>
      <c r="AU149" s="167"/>
    </row>
    <row r="150" spans="1:47" s="93" customFormat="1" ht="15.95" customHeight="1" thickTop="1" thickBot="1" x14ac:dyDescent="0.3">
      <c r="A150" s="165"/>
      <c r="B150" s="104" t="s">
        <v>10</v>
      </c>
      <c r="C150" s="105"/>
      <c r="D150" s="106" t="s">
        <v>11</v>
      </c>
      <c r="E150" s="148" t="s">
        <v>75</v>
      </c>
      <c r="F150" s="148" t="s">
        <v>76</v>
      </c>
      <c r="G150" s="141" t="s">
        <v>77</v>
      </c>
      <c r="H150" s="106" t="s">
        <v>75</v>
      </c>
      <c r="I150" s="148" t="s">
        <v>76</v>
      </c>
      <c r="J150" s="141" t="s">
        <v>77</v>
      </c>
      <c r="K150" s="107" t="s">
        <v>12</v>
      </c>
      <c r="L150" s="108" t="s">
        <v>13</v>
      </c>
      <c r="M150" s="108" t="s">
        <v>16</v>
      </c>
      <c r="N150" s="205" t="s">
        <v>14</v>
      </c>
      <c r="O150" s="206" t="s">
        <v>18</v>
      </c>
      <c r="P150" s="207" t="s">
        <v>80</v>
      </c>
      <c r="Q150" s="113" t="s">
        <v>79</v>
      </c>
      <c r="R150" s="114"/>
      <c r="S150" s="115" t="s">
        <v>20</v>
      </c>
      <c r="T150" s="194"/>
      <c r="U150" s="232" t="s">
        <v>109</v>
      </c>
      <c r="V150" s="233"/>
      <c r="W150" s="233"/>
      <c r="X150" s="233"/>
      <c r="Y150" s="234"/>
      <c r="Z150" s="116" t="s">
        <v>67</v>
      </c>
      <c r="AA150" s="117" t="s">
        <v>68</v>
      </c>
      <c r="AB150" s="118" t="s">
        <v>69</v>
      </c>
      <c r="AC150" s="170" t="s">
        <v>66</v>
      </c>
      <c r="AD150" s="173" t="s">
        <v>85</v>
      </c>
      <c r="AE150" s="172">
        <f>E151+F151/60+G151/60/60</f>
        <v>41.668877777777773</v>
      </c>
      <c r="AF150" s="173" t="s">
        <v>86</v>
      </c>
      <c r="AG150" s="172" t="e">
        <f>E154+F154/60+G154/60/60</f>
        <v>#VALUE!</v>
      </c>
      <c r="AH150" s="179" t="s">
        <v>92</v>
      </c>
      <c r="AI150" s="172" t="e">
        <f>AG150-AE150</f>
        <v>#VALUE!</v>
      </c>
      <c r="AJ150" s="173" t="s">
        <v>94</v>
      </c>
      <c r="AK150" s="172" t="e">
        <f>AI151*60*COS((AE150+AG150)/2*PI()/180)</f>
        <v>#VALUE!</v>
      </c>
      <c r="AL150" s="173" t="s">
        <v>96</v>
      </c>
      <c r="AM150" s="172" t="e">
        <f>AK150*6076.12</f>
        <v>#VALUE!</v>
      </c>
      <c r="AN150" s="173" t="s">
        <v>99</v>
      </c>
      <c r="AO150" s="172">
        <f>AE150*PI()/180</f>
        <v>0.72725911283332023</v>
      </c>
      <c r="AP150" s="173" t="s">
        <v>102</v>
      </c>
      <c r="AQ150" s="172" t="e">
        <f>AG150 *PI()/180</f>
        <v>#VALUE!</v>
      </c>
      <c r="AR150" s="173" t="s">
        <v>104</v>
      </c>
      <c r="AS150" s="172" t="e">
        <f>1*ATAN2(COS(AO150)*SIN(AQ150)-SIN(AO150)*COS(AQ150)*COS(AQ151-AO151),SIN(AQ151-AO151)*COS(AQ150))</f>
        <v>#VALUE!</v>
      </c>
      <c r="AT150" s="174" t="s">
        <v>107</v>
      </c>
      <c r="AU150" s="180" t="e">
        <f>SQRT(AK151*AK151+AK150*AK150)</f>
        <v>#VALUE!</v>
      </c>
    </row>
    <row r="151" spans="1:47" s="93" customFormat="1" ht="15.95" customHeight="1" thickBot="1" x14ac:dyDescent="0.3">
      <c r="A151" s="96">
        <v>13930.3</v>
      </c>
      <c r="B151" s="235" t="s">
        <v>152</v>
      </c>
      <c r="C151" s="238" t="s">
        <v>0</v>
      </c>
      <c r="D151" s="138" t="s">
        <v>66</v>
      </c>
      <c r="E151" s="149">
        <v>41</v>
      </c>
      <c r="F151" s="153">
        <v>40</v>
      </c>
      <c r="G151" s="97">
        <v>7.96</v>
      </c>
      <c r="H151" s="129">
        <v>69</v>
      </c>
      <c r="I151" s="153">
        <v>57</v>
      </c>
      <c r="J151" s="97">
        <v>42.494</v>
      </c>
      <c r="K151" s="241" t="s">
        <v>0</v>
      </c>
      <c r="L151" s="243" t="s">
        <v>0</v>
      </c>
      <c r="M151" s="245">
        <v>7</v>
      </c>
      <c r="N151" s="246">
        <f>IF(M151=" "," ",(M151+$B$8-M154))</f>
        <v>7</v>
      </c>
      <c r="O151" s="248">
        <v>50</v>
      </c>
      <c r="P151" s="250">
        <v>42975</v>
      </c>
      <c r="Q151" s="111">
        <v>43205</v>
      </c>
      <c r="R151" s="112">
        <v>43435</v>
      </c>
      <c r="S151" s="252" t="s">
        <v>81</v>
      </c>
      <c r="T151" s="253"/>
      <c r="U151" s="195">
        <v>1</v>
      </c>
      <c r="V151" s="119" t="s">
        <v>0</v>
      </c>
      <c r="W151" s="120">
        <v>1</v>
      </c>
      <c r="X151" s="121" t="s">
        <v>0</v>
      </c>
      <c r="Y151" s="122" t="s">
        <v>0</v>
      </c>
      <c r="Z151" s="123" t="s">
        <v>0</v>
      </c>
      <c r="AA151" s="119" t="s">
        <v>0</v>
      </c>
      <c r="AB151" s="124" t="s">
        <v>0</v>
      </c>
      <c r="AC151" s="170" t="s">
        <v>21</v>
      </c>
      <c r="AD151" s="173" t="s">
        <v>87</v>
      </c>
      <c r="AE151" s="172">
        <f>H151+I151/60+J151/60/60</f>
        <v>69.961803888888895</v>
      </c>
      <c r="AF151" s="173" t="s">
        <v>88</v>
      </c>
      <c r="AG151" s="172" t="e">
        <f>H154+I154/60+J154/60/60</f>
        <v>#VALUE!</v>
      </c>
      <c r="AH151" s="179" t="s">
        <v>93</v>
      </c>
      <c r="AI151" s="172" t="e">
        <f>AE151-AG151</f>
        <v>#VALUE!</v>
      </c>
      <c r="AJ151" s="173" t="s">
        <v>95</v>
      </c>
      <c r="AK151" s="172" t="e">
        <f>AI150*60</f>
        <v>#VALUE!</v>
      </c>
      <c r="AL151" s="173" t="s">
        <v>97</v>
      </c>
      <c r="AM151" s="172" t="e">
        <f>AK151*6076.12</f>
        <v>#VALUE!</v>
      </c>
      <c r="AN151" s="173" t="s">
        <v>100</v>
      </c>
      <c r="AO151" s="172">
        <f>AE151*PI()/180</f>
        <v>1.2210638284956843</v>
      </c>
      <c r="AP151" s="173" t="s">
        <v>103</v>
      </c>
      <c r="AQ151" s="172" t="e">
        <f>AG151*PI()/180</f>
        <v>#VALUE!</v>
      </c>
      <c r="AR151" s="173" t="s">
        <v>105</v>
      </c>
      <c r="AS151" s="171" t="e">
        <f>IF(360+AS150/(2*PI())*360&gt;360,AS150/(PI())*360,360+AS150/(2*PI())*360)</f>
        <v>#VALUE!</v>
      </c>
      <c r="AT151" s="175"/>
      <c r="AU151" s="175"/>
    </row>
    <row r="152" spans="1:47" s="93" customFormat="1" ht="15.95" customHeight="1" thickTop="1" thickBot="1" x14ac:dyDescent="0.3">
      <c r="A152" s="140">
        <v>100117530598</v>
      </c>
      <c r="B152" s="236"/>
      <c r="C152" s="239"/>
      <c r="D152" s="138" t="s">
        <v>71</v>
      </c>
      <c r="E152" s="150">
        <f t="shared" ref="E152:J152" si="32">E151</f>
        <v>41</v>
      </c>
      <c r="F152" s="154">
        <f t="shared" si="32"/>
        <v>40</v>
      </c>
      <c r="G152" s="144">
        <f t="shared" si="32"/>
        <v>7.96</v>
      </c>
      <c r="H152" s="126">
        <f t="shared" si="32"/>
        <v>69</v>
      </c>
      <c r="I152" s="154">
        <f t="shared" si="32"/>
        <v>57</v>
      </c>
      <c r="J152" s="145">
        <f t="shared" si="32"/>
        <v>42.494</v>
      </c>
      <c r="K152" s="242"/>
      <c r="L152" s="244"/>
      <c r="M152" s="245"/>
      <c r="N152" s="247"/>
      <c r="O152" s="249"/>
      <c r="P152" s="251"/>
      <c r="Q152" s="268" t="s">
        <v>125</v>
      </c>
      <c r="R152" s="269"/>
      <c r="S152" s="269"/>
      <c r="T152" s="269"/>
      <c r="U152" s="259" t="s">
        <v>171</v>
      </c>
      <c r="V152" s="260"/>
      <c r="W152" s="260"/>
      <c r="X152" s="260"/>
      <c r="Y152" s="261"/>
      <c r="Z152" s="217" t="s">
        <v>117</v>
      </c>
      <c r="AA152" s="218"/>
      <c r="AB152" s="219"/>
      <c r="AC152" s="176"/>
      <c r="AD152" s="175"/>
      <c r="AE152" s="175"/>
      <c r="AF152" s="175"/>
      <c r="AG152" s="175"/>
      <c r="AH152" s="175"/>
      <c r="AI152" s="175"/>
      <c r="AJ152" s="175"/>
      <c r="AK152" s="175"/>
      <c r="AL152" s="175"/>
      <c r="AM152" s="175"/>
      <c r="AN152" s="175"/>
      <c r="AO152" s="175"/>
      <c r="AP152" s="175"/>
      <c r="AQ152" s="175"/>
      <c r="AR152" s="173" t="s">
        <v>106</v>
      </c>
      <c r="AS152" s="171" t="e">
        <f>61.582*ACOS(SIN(AE150)*SIN(AG150)+COS(AE150)*COS(AG150)*(AE151-AG151))*6076.12</f>
        <v>#VALUE!</v>
      </c>
      <c r="AT152" s="175"/>
      <c r="AU152" s="175"/>
    </row>
    <row r="153" spans="1:47" s="92" customFormat="1" ht="15.95" customHeight="1" thickBot="1" x14ac:dyDescent="0.3">
      <c r="A153" s="136">
        <v>29</v>
      </c>
      <c r="B153" s="236"/>
      <c r="C153" s="239"/>
      <c r="D153" s="138" t="s">
        <v>72</v>
      </c>
      <c r="E153" s="150">
        <f t="shared" ref="E153:J153" si="33">E152</f>
        <v>41</v>
      </c>
      <c r="F153" s="154">
        <f t="shared" si="33"/>
        <v>40</v>
      </c>
      <c r="G153" s="144">
        <f t="shared" si="33"/>
        <v>7.96</v>
      </c>
      <c r="H153" s="126">
        <f t="shared" si="33"/>
        <v>69</v>
      </c>
      <c r="I153" s="154">
        <f t="shared" si="33"/>
        <v>57</v>
      </c>
      <c r="J153" s="145">
        <f t="shared" si="33"/>
        <v>42.494</v>
      </c>
      <c r="K153" s="98" t="s">
        <v>15</v>
      </c>
      <c r="L153" s="188" t="s">
        <v>108</v>
      </c>
      <c r="M153" s="99" t="s">
        <v>78</v>
      </c>
      <c r="N153" s="100" t="s">
        <v>4</v>
      </c>
      <c r="O153" s="101" t="s">
        <v>17</v>
      </c>
      <c r="P153" s="202" t="s">
        <v>19</v>
      </c>
      <c r="Q153" s="270"/>
      <c r="R153" s="269"/>
      <c r="S153" s="269"/>
      <c r="T153" s="269"/>
      <c r="U153" s="262"/>
      <c r="V153" s="263"/>
      <c r="W153" s="263"/>
      <c r="X153" s="263"/>
      <c r="Y153" s="264"/>
      <c r="Z153" s="220"/>
      <c r="AA153" s="221"/>
      <c r="AB153" s="222"/>
      <c r="AC153" s="91"/>
    </row>
    <row r="154" spans="1:47" s="90" customFormat="1" ht="35.1" customHeight="1" thickTop="1" thickBot="1" x14ac:dyDescent="0.3">
      <c r="A154" s="215" t="str">
        <f>IF(Z151=1,"VERIFIED",IF(AA151=1,"RECHECKED",IF(V151=1,"RECHECK",IF(X151=1,"VERIFY",IF(Y151=1,"NEED PMT APP","SANITY CHECK ONLY")))))</f>
        <v>SANITY CHECK ONLY</v>
      </c>
      <c r="B154" s="237"/>
      <c r="C154" s="240"/>
      <c r="D154" s="139" t="s">
        <v>21</v>
      </c>
      <c r="E154" s="151" t="s">
        <v>0</v>
      </c>
      <c r="F154" s="155" t="s">
        <v>0</v>
      </c>
      <c r="G154" s="147" t="s">
        <v>0</v>
      </c>
      <c r="H154" s="146" t="s">
        <v>0</v>
      </c>
      <c r="I154" s="155" t="s">
        <v>0</v>
      </c>
      <c r="J154" s="147" t="s">
        <v>0</v>
      </c>
      <c r="K154" s="102" t="s">
        <v>0</v>
      </c>
      <c r="L154" s="182" t="str">
        <f>IF(E154=" ","Not being used ",AU150*6076.12)</f>
        <v xml:space="preserve">Not being used </v>
      </c>
      <c r="M154" s="181">
        <v>0</v>
      </c>
      <c r="N154" s="216" t="str">
        <f>IF(W151=1,"Need a Photo","Has a Photo")</f>
        <v>Need a Photo</v>
      </c>
      <c r="O154" s="137" t="s">
        <v>82</v>
      </c>
      <c r="P154" s="204" t="str">
        <f>IF(E154=" ","Not being used",(IF(L154&gt;O151,"OFF STA","ON STA")))</f>
        <v>Not being used</v>
      </c>
      <c r="Q154" s="271"/>
      <c r="R154" s="272"/>
      <c r="S154" s="272"/>
      <c r="T154" s="272"/>
      <c r="U154" s="265"/>
      <c r="V154" s="266"/>
      <c r="W154" s="266"/>
      <c r="X154" s="266"/>
      <c r="Y154" s="267"/>
      <c r="Z154" s="223"/>
      <c r="AA154" s="224"/>
      <c r="AB154" s="225"/>
      <c r="AC154" s="166"/>
      <c r="AD154" s="167"/>
      <c r="AE154" s="168" t="s">
        <v>89</v>
      </c>
      <c r="AF154" s="167"/>
      <c r="AG154" s="168" t="s">
        <v>90</v>
      </c>
      <c r="AH154" s="168"/>
      <c r="AI154" s="168" t="s">
        <v>91</v>
      </c>
      <c r="AJ154" s="167"/>
      <c r="AK154" s="169" t="s">
        <v>101</v>
      </c>
      <c r="AL154" s="167"/>
      <c r="AM154" s="168"/>
      <c r="AN154" s="167"/>
      <c r="AO154" s="169" t="s">
        <v>98</v>
      </c>
      <c r="AP154" s="167"/>
      <c r="AQ154" s="168"/>
      <c r="AR154" s="167"/>
      <c r="AS154" s="168"/>
      <c r="AT154" s="167"/>
      <c r="AU154" s="167"/>
    </row>
    <row r="155" spans="1:47" s="93" customFormat="1" ht="15.95" customHeight="1" thickTop="1" thickBot="1" x14ac:dyDescent="0.3">
      <c r="A155" s="165"/>
      <c r="B155" s="104" t="s">
        <v>10</v>
      </c>
      <c r="C155" s="105"/>
      <c r="D155" s="106" t="s">
        <v>11</v>
      </c>
      <c r="E155" s="148" t="s">
        <v>75</v>
      </c>
      <c r="F155" s="148" t="s">
        <v>76</v>
      </c>
      <c r="G155" s="141" t="s">
        <v>77</v>
      </c>
      <c r="H155" s="106" t="s">
        <v>75</v>
      </c>
      <c r="I155" s="148" t="s">
        <v>76</v>
      </c>
      <c r="J155" s="141" t="s">
        <v>77</v>
      </c>
      <c r="K155" s="107" t="s">
        <v>12</v>
      </c>
      <c r="L155" s="108" t="s">
        <v>13</v>
      </c>
      <c r="M155" s="108" t="s">
        <v>16</v>
      </c>
      <c r="N155" s="109" t="s">
        <v>14</v>
      </c>
      <c r="O155" s="110" t="s">
        <v>18</v>
      </c>
      <c r="P155" s="201" t="s">
        <v>80</v>
      </c>
      <c r="Q155" s="113" t="s">
        <v>79</v>
      </c>
      <c r="R155" s="114"/>
      <c r="S155" s="115" t="s">
        <v>20</v>
      </c>
      <c r="T155" s="194"/>
      <c r="U155" s="232" t="s">
        <v>109</v>
      </c>
      <c r="V155" s="233"/>
      <c r="W155" s="233"/>
      <c r="X155" s="233"/>
      <c r="Y155" s="234"/>
      <c r="Z155" s="116" t="s">
        <v>67</v>
      </c>
      <c r="AA155" s="117" t="s">
        <v>68</v>
      </c>
      <c r="AB155" s="118" t="s">
        <v>69</v>
      </c>
      <c r="AC155" s="170" t="s">
        <v>66</v>
      </c>
      <c r="AD155" s="173" t="s">
        <v>85</v>
      </c>
      <c r="AE155" s="172">
        <f>E156+F156/60+G156/60/60</f>
        <v>41.670213611111109</v>
      </c>
      <c r="AF155" s="173" t="s">
        <v>86</v>
      </c>
      <c r="AG155" s="172" t="e">
        <f>E159+F159/60+G159/60/60</f>
        <v>#VALUE!</v>
      </c>
      <c r="AH155" s="179" t="s">
        <v>92</v>
      </c>
      <c r="AI155" s="172" t="e">
        <f>AG155-AE155</f>
        <v>#VALUE!</v>
      </c>
      <c r="AJ155" s="173" t="s">
        <v>94</v>
      </c>
      <c r="AK155" s="172" t="e">
        <f>AI156*60*COS((AE155+AG155)/2*PI()/180)</f>
        <v>#VALUE!</v>
      </c>
      <c r="AL155" s="173" t="s">
        <v>96</v>
      </c>
      <c r="AM155" s="172" t="e">
        <f>AK155*6076.12</f>
        <v>#VALUE!</v>
      </c>
      <c r="AN155" s="173" t="s">
        <v>99</v>
      </c>
      <c r="AO155" s="172">
        <f>AE155*PI()/180</f>
        <v>0.7272824275232449</v>
      </c>
      <c r="AP155" s="173" t="s">
        <v>102</v>
      </c>
      <c r="AQ155" s="172" t="e">
        <f>AG155 *PI()/180</f>
        <v>#VALUE!</v>
      </c>
      <c r="AR155" s="173" t="s">
        <v>104</v>
      </c>
      <c r="AS155" s="172" t="e">
        <f>1*ATAN2(COS(AO155)*SIN(AQ155)-SIN(AO155)*COS(AQ155)*COS(AQ156-AO156),SIN(AQ156-AO156)*COS(AQ155))</f>
        <v>#VALUE!</v>
      </c>
      <c r="AT155" s="174" t="s">
        <v>107</v>
      </c>
      <c r="AU155" s="180" t="e">
        <f>SQRT(AK156*AK156+AK155*AK155)</f>
        <v>#VALUE!</v>
      </c>
    </row>
    <row r="156" spans="1:47" s="93" customFormat="1" ht="15.95" customHeight="1" thickBot="1" x14ac:dyDescent="0.3">
      <c r="A156" s="96">
        <v>13960</v>
      </c>
      <c r="B156" s="235" t="s">
        <v>153</v>
      </c>
      <c r="C156" s="238" t="s">
        <v>0</v>
      </c>
      <c r="D156" s="138" t="s">
        <v>66</v>
      </c>
      <c r="E156" s="149">
        <v>41</v>
      </c>
      <c r="F156" s="153">
        <v>40</v>
      </c>
      <c r="G156" s="97">
        <v>12.769</v>
      </c>
      <c r="H156" s="129">
        <v>69</v>
      </c>
      <c r="I156" s="153">
        <v>57</v>
      </c>
      <c r="J156" s="97">
        <v>40.552999999999997</v>
      </c>
      <c r="K156" s="241" t="s">
        <v>0</v>
      </c>
      <c r="L156" s="243" t="s">
        <v>0</v>
      </c>
      <c r="M156" s="245">
        <v>8</v>
      </c>
      <c r="N156" s="246">
        <f>IF(M156=" "," ",(M156+$B$8-M159))</f>
        <v>8</v>
      </c>
      <c r="O156" s="248">
        <v>50</v>
      </c>
      <c r="P156" s="250">
        <v>42996</v>
      </c>
      <c r="Q156" s="111">
        <v>43205</v>
      </c>
      <c r="R156" s="112">
        <v>43435</v>
      </c>
      <c r="S156" s="252" t="s">
        <v>81</v>
      </c>
      <c r="T156" s="253"/>
      <c r="U156" s="195">
        <v>1</v>
      </c>
      <c r="V156" s="119" t="s">
        <v>0</v>
      </c>
      <c r="W156" s="120">
        <v>1</v>
      </c>
      <c r="X156" s="121" t="s">
        <v>0</v>
      </c>
      <c r="Y156" s="122" t="s">
        <v>0</v>
      </c>
      <c r="Z156" s="123" t="s">
        <v>0</v>
      </c>
      <c r="AA156" s="119" t="s">
        <v>0</v>
      </c>
      <c r="AB156" s="124" t="s">
        <v>0</v>
      </c>
      <c r="AC156" s="170" t="s">
        <v>21</v>
      </c>
      <c r="AD156" s="173" t="s">
        <v>87</v>
      </c>
      <c r="AE156" s="172">
        <f>H156+I156/60+J156/60/60</f>
        <v>69.961264722222225</v>
      </c>
      <c r="AF156" s="173" t="s">
        <v>88</v>
      </c>
      <c r="AG156" s="172" t="e">
        <f>H159+I159/60+J159/60/60</f>
        <v>#VALUE!</v>
      </c>
      <c r="AH156" s="179" t="s">
        <v>93</v>
      </c>
      <c r="AI156" s="172" t="e">
        <f>AE156-AG156</f>
        <v>#VALUE!</v>
      </c>
      <c r="AJ156" s="173" t="s">
        <v>95</v>
      </c>
      <c r="AK156" s="172" t="e">
        <f>AI155*60</f>
        <v>#VALUE!</v>
      </c>
      <c r="AL156" s="173" t="s">
        <v>97</v>
      </c>
      <c r="AM156" s="172" t="e">
        <f>AK156*6076.12</f>
        <v>#VALUE!</v>
      </c>
      <c r="AN156" s="173" t="s">
        <v>100</v>
      </c>
      <c r="AO156" s="172">
        <f>AE156*PI()/180</f>
        <v>1.2210544182621339</v>
      </c>
      <c r="AP156" s="173" t="s">
        <v>103</v>
      </c>
      <c r="AQ156" s="172" t="e">
        <f>AG156*PI()/180</f>
        <v>#VALUE!</v>
      </c>
      <c r="AR156" s="173" t="s">
        <v>105</v>
      </c>
      <c r="AS156" s="171" t="e">
        <f>IF(360+AS155/(2*PI())*360&gt;360,AS155/(PI())*360,360+AS155/(2*PI())*360)</f>
        <v>#VALUE!</v>
      </c>
      <c r="AT156" s="175"/>
      <c r="AU156" s="175"/>
    </row>
    <row r="157" spans="1:47" s="93" customFormat="1" ht="15.95" customHeight="1" thickTop="1" thickBot="1" x14ac:dyDescent="0.3">
      <c r="A157" s="140">
        <v>200100217961</v>
      </c>
      <c r="B157" s="236"/>
      <c r="C157" s="239"/>
      <c r="D157" s="138" t="s">
        <v>71</v>
      </c>
      <c r="E157" s="150">
        <f t="shared" ref="E157:J157" si="34">E156</f>
        <v>41</v>
      </c>
      <c r="F157" s="154">
        <f t="shared" si="34"/>
        <v>40</v>
      </c>
      <c r="G157" s="144">
        <f t="shared" si="34"/>
        <v>12.769</v>
      </c>
      <c r="H157" s="126">
        <f t="shared" si="34"/>
        <v>69</v>
      </c>
      <c r="I157" s="154">
        <f t="shared" si="34"/>
        <v>57</v>
      </c>
      <c r="J157" s="145">
        <f t="shared" si="34"/>
        <v>40.552999999999997</v>
      </c>
      <c r="K157" s="242"/>
      <c r="L157" s="244"/>
      <c r="M157" s="245"/>
      <c r="N157" s="247"/>
      <c r="O157" s="249"/>
      <c r="P157" s="251"/>
      <c r="Q157" s="268" t="s">
        <v>125</v>
      </c>
      <c r="R157" s="269"/>
      <c r="S157" s="269"/>
      <c r="T157" s="269"/>
      <c r="U157" s="259" t="s">
        <v>171</v>
      </c>
      <c r="V157" s="260"/>
      <c r="W157" s="260"/>
      <c r="X157" s="260"/>
      <c r="Y157" s="261"/>
      <c r="Z157" s="217" t="s">
        <v>117</v>
      </c>
      <c r="AA157" s="218"/>
      <c r="AB157" s="219"/>
      <c r="AC157" s="176"/>
      <c r="AD157" s="175"/>
      <c r="AE157" s="175"/>
      <c r="AF157" s="175"/>
      <c r="AG157" s="175"/>
      <c r="AH157" s="175"/>
      <c r="AI157" s="175"/>
      <c r="AJ157" s="175"/>
      <c r="AK157" s="175"/>
      <c r="AL157" s="175"/>
      <c r="AM157" s="175"/>
      <c r="AN157" s="175"/>
      <c r="AO157" s="175"/>
      <c r="AP157" s="175"/>
      <c r="AQ157" s="175"/>
      <c r="AR157" s="173" t="s">
        <v>106</v>
      </c>
      <c r="AS157" s="171" t="e">
        <f>61.582*ACOS(SIN(AE155)*SIN(AG155)+COS(AE155)*COS(AG155)*(AE156-AG156))*6076.12</f>
        <v>#VALUE!</v>
      </c>
      <c r="AT157" s="175"/>
      <c r="AU157" s="175"/>
    </row>
    <row r="158" spans="1:47" s="92" customFormat="1" ht="15.95" customHeight="1" thickBot="1" x14ac:dyDescent="0.3">
      <c r="A158" s="136">
        <v>30</v>
      </c>
      <c r="B158" s="236"/>
      <c r="C158" s="239"/>
      <c r="D158" s="138" t="s">
        <v>72</v>
      </c>
      <c r="E158" s="486" t="s">
        <v>83</v>
      </c>
      <c r="F158" s="487"/>
      <c r="G158" s="487"/>
      <c r="H158" s="487"/>
      <c r="I158" s="487"/>
      <c r="J158" s="488"/>
      <c r="K158" s="98" t="s">
        <v>15</v>
      </c>
      <c r="L158" s="188" t="s">
        <v>108</v>
      </c>
      <c r="M158" s="99" t="s">
        <v>78</v>
      </c>
      <c r="N158" s="100" t="s">
        <v>4</v>
      </c>
      <c r="O158" s="101" t="s">
        <v>17</v>
      </c>
      <c r="P158" s="202" t="s">
        <v>19</v>
      </c>
      <c r="Q158" s="270"/>
      <c r="R158" s="269"/>
      <c r="S158" s="269"/>
      <c r="T158" s="269"/>
      <c r="U158" s="262"/>
      <c r="V158" s="263"/>
      <c r="W158" s="263"/>
      <c r="X158" s="263"/>
      <c r="Y158" s="264"/>
      <c r="Z158" s="220"/>
      <c r="AA158" s="221"/>
      <c r="AB158" s="222"/>
      <c r="AC158" s="91"/>
    </row>
    <row r="159" spans="1:47" s="90" customFormat="1" ht="35.1" customHeight="1" thickTop="1" thickBot="1" x14ac:dyDescent="0.3">
      <c r="A159" s="215" t="str">
        <f>IF(Z156=1,"VERIFIED",IF(AA156=1,"RECHECKED",IF(V156=1,"RECHECK",IF(X156=1,"VERIFY",IF(Y156=1,"NEED PMT APP","SANITY CHECK ONLY")))))</f>
        <v>SANITY CHECK ONLY</v>
      </c>
      <c r="B159" s="237"/>
      <c r="C159" s="240"/>
      <c r="D159" s="139" t="s">
        <v>21</v>
      </c>
      <c r="E159" s="151" t="s">
        <v>0</v>
      </c>
      <c r="F159" s="155" t="s">
        <v>0</v>
      </c>
      <c r="G159" s="147" t="s">
        <v>0</v>
      </c>
      <c r="H159" s="146" t="s">
        <v>0</v>
      </c>
      <c r="I159" s="155" t="s">
        <v>0</v>
      </c>
      <c r="J159" s="147" t="s">
        <v>0</v>
      </c>
      <c r="K159" s="102" t="s">
        <v>0</v>
      </c>
      <c r="L159" s="182" t="str">
        <f>IF(E159=" ","Not being used ",AU155*6076.12)</f>
        <v xml:space="preserve">Not being used </v>
      </c>
      <c r="M159" s="181">
        <v>0</v>
      </c>
      <c r="N159" s="216" t="str">
        <f>IF(W156=1,"Need a Photo","Has a Photo")</f>
        <v>Need a Photo</v>
      </c>
      <c r="O159" s="209" t="s">
        <v>82</v>
      </c>
      <c r="P159" s="204" t="str">
        <f>IF(E159=" ","Not being used",(IF(L159&gt;O156,"OFF STA","ON STA")))</f>
        <v>Not being used</v>
      </c>
      <c r="Q159" s="271"/>
      <c r="R159" s="272"/>
      <c r="S159" s="272"/>
      <c r="T159" s="272"/>
      <c r="U159" s="265"/>
      <c r="V159" s="266"/>
      <c r="W159" s="266"/>
      <c r="X159" s="266"/>
      <c r="Y159" s="267"/>
      <c r="Z159" s="223"/>
      <c r="AA159" s="224"/>
      <c r="AB159" s="225"/>
      <c r="AC159" s="166"/>
      <c r="AD159" s="167"/>
      <c r="AE159" s="168" t="s">
        <v>89</v>
      </c>
      <c r="AF159" s="167"/>
      <c r="AG159" s="168" t="s">
        <v>90</v>
      </c>
      <c r="AH159" s="168"/>
      <c r="AI159" s="168" t="s">
        <v>91</v>
      </c>
      <c r="AJ159" s="167"/>
      <c r="AK159" s="169" t="s">
        <v>101</v>
      </c>
      <c r="AL159" s="167"/>
      <c r="AM159" s="168"/>
      <c r="AN159" s="167"/>
      <c r="AO159" s="169" t="s">
        <v>98</v>
      </c>
      <c r="AP159" s="167"/>
      <c r="AQ159" s="168"/>
      <c r="AR159" s="167"/>
      <c r="AS159" s="168"/>
      <c r="AT159" s="167"/>
      <c r="AU159" s="167"/>
    </row>
    <row r="160" spans="1:47" s="93" customFormat="1" ht="15.95" customHeight="1" thickTop="1" thickBot="1" x14ac:dyDescent="0.3">
      <c r="A160" s="165"/>
      <c r="B160" s="104" t="s">
        <v>10</v>
      </c>
      <c r="C160" s="105"/>
      <c r="D160" s="106" t="s">
        <v>11</v>
      </c>
      <c r="E160" s="148" t="s">
        <v>75</v>
      </c>
      <c r="F160" s="148" t="s">
        <v>76</v>
      </c>
      <c r="G160" s="141" t="s">
        <v>77</v>
      </c>
      <c r="H160" s="106" t="s">
        <v>75</v>
      </c>
      <c r="I160" s="148" t="s">
        <v>76</v>
      </c>
      <c r="J160" s="141" t="s">
        <v>77</v>
      </c>
      <c r="K160" s="107" t="s">
        <v>12</v>
      </c>
      <c r="L160" s="108" t="s">
        <v>13</v>
      </c>
      <c r="M160" s="108" t="s">
        <v>16</v>
      </c>
      <c r="N160" s="109" t="s">
        <v>14</v>
      </c>
      <c r="O160" s="110" t="s">
        <v>18</v>
      </c>
      <c r="P160" s="201" t="s">
        <v>80</v>
      </c>
      <c r="Q160" s="113" t="s">
        <v>79</v>
      </c>
      <c r="R160" s="114"/>
      <c r="S160" s="115" t="s">
        <v>20</v>
      </c>
      <c r="T160" s="194"/>
      <c r="U160" s="232" t="s">
        <v>109</v>
      </c>
      <c r="V160" s="233"/>
      <c r="W160" s="233"/>
      <c r="X160" s="233"/>
      <c r="Y160" s="234"/>
      <c r="Z160" s="133" t="s">
        <v>67</v>
      </c>
      <c r="AA160" s="134" t="s">
        <v>68</v>
      </c>
      <c r="AB160" s="135" t="s">
        <v>69</v>
      </c>
      <c r="AC160" s="170" t="s">
        <v>66</v>
      </c>
      <c r="AD160" s="173" t="s">
        <v>85</v>
      </c>
      <c r="AE160" s="172">
        <f>E161+F161/60+G161/60/60</f>
        <v>41.670516666666664</v>
      </c>
      <c r="AF160" s="173" t="s">
        <v>86</v>
      </c>
      <c r="AG160" s="172" t="e">
        <f>E164+F164/60+G164/60/60</f>
        <v>#VALUE!</v>
      </c>
      <c r="AH160" s="179" t="s">
        <v>92</v>
      </c>
      <c r="AI160" s="172" t="e">
        <f>AG160-AE160</f>
        <v>#VALUE!</v>
      </c>
      <c r="AJ160" s="173" t="s">
        <v>94</v>
      </c>
      <c r="AK160" s="172" t="e">
        <f>AI161*60*COS((AE160+AG160)/2*PI()/180)</f>
        <v>#VALUE!</v>
      </c>
      <c r="AL160" s="173" t="s">
        <v>96</v>
      </c>
      <c r="AM160" s="172" t="e">
        <f>AK160*6076.12</f>
        <v>#VALUE!</v>
      </c>
      <c r="AN160" s="173" t="s">
        <v>99</v>
      </c>
      <c r="AO160" s="172">
        <f>AE160*PI()/180</f>
        <v>0.72728771684050564</v>
      </c>
      <c r="AP160" s="173" t="s">
        <v>102</v>
      </c>
      <c r="AQ160" s="172" t="e">
        <f>AG160 *PI()/180</f>
        <v>#VALUE!</v>
      </c>
      <c r="AR160" s="173" t="s">
        <v>104</v>
      </c>
      <c r="AS160" s="172" t="e">
        <f>1*ATAN2(COS(AO160)*SIN(AQ160)-SIN(AO160)*COS(AQ160)*COS(AQ161-AO161),SIN(AQ161-AO161)*COS(AQ160))</f>
        <v>#VALUE!</v>
      </c>
      <c r="AT160" s="174" t="s">
        <v>107</v>
      </c>
      <c r="AU160" s="180" t="e">
        <f>SQRT(AK161*AK161+AK160*AK160)</f>
        <v>#VALUE!</v>
      </c>
    </row>
    <row r="161" spans="1:47" s="93" customFormat="1" ht="15.95" customHeight="1" thickBot="1" x14ac:dyDescent="0.3">
      <c r="A161" s="96">
        <v>13965</v>
      </c>
      <c r="B161" s="235" t="s">
        <v>155</v>
      </c>
      <c r="C161" s="238" t="s">
        <v>0</v>
      </c>
      <c r="D161" s="138" t="s">
        <v>66</v>
      </c>
      <c r="E161" s="149">
        <v>41</v>
      </c>
      <c r="F161" s="153">
        <v>40</v>
      </c>
      <c r="G161" s="97">
        <v>13.86</v>
      </c>
      <c r="H161" s="129">
        <v>69</v>
      </c>
      <c r="I161" s="153">
        <v>57</v>
      </c>
      <c r="J161" s="97">
        <v>43.46</v>
      </c>
      <c r="K161" s="241" t="s">
        <v>0</v>
      </c>
      <c r="L161" s="243" t="s">
        <v>0</v>
      </c>
      <c r="M161" s="245">
        <v>9.1</v>
      </c>
      <c r="N161" s="246">
        <f>IF(M161=" "," ",(M161+$B$8-M164))</f>
        <v>9.1</v>
      </c>
      <c r="O161" s="248">
        <v>50</v>
      </c>
      <c r="P161" s="250">
        <v>42974</v>
      </c>
      <c r="Q161" s="111">
        <v>43205</v>
      </c>
      <c r="R161" s="112">
        <v>43435</v>
      </c>
      <c r="S161" s="252" t="s">
        <v>81</v>
      </c>
      <c r="T161" s="253"/>
      <c r="U161" s="195">
        <v>1</v>
      </c>
      <c r="V161" s="119" t="s">
        <v>0</v>
      </c>
      <c r="W161" s="120" t="s">
        <v>0</v>
      </c>
      <c r="X161" s="121" t="s">
        <v>0</v>
      </c>
      <c r="Y161" s="122" t="s">
        <v>0</v>
      </c>
      <c r="Z161" s="131" t="s">
        <v>0</v>
      </c>
      <c r="AA161" s="130" t="s">
        <v>0</v>
      </c>
      <c r="AB161" s="132" t="s">
        <v>0</v>
      </c>
      <c r="AC161" s="170" t="s">
        <v>21</v>
      </c>
      <c r="AD161" s="173" t="s">
        <v>87</v>
      </c>
      <c r="AE161" s="172">
        <f>H161+I161/60+J161/60/60</f>
        <v>69.962072222222218</v>
      </c>
      <c r="AF161" s="173" t="s">
        <v>88</v>
      </c>
      <c r="AG161" s="172" t="e">
        <f>H164+I164/60+J164/60/60</f>
        <v>#VALUE!</v>
      </c>
      <c r="AH161" s="179" t="s">
        <v>93</v>
      </c>
      <c r="AI161" s="172" t="e">
        <f>AE161-AG161</f>
        <v>#VALUE!</v>
      </c>
      <c r="AJ161" s="173" t="s">
        <v>95</v>
      </c>
      <c r="AK161" s="172" t="e">
        <f>AI160*60</f>
        <v>#VALUE!</v>
      </c>
      <c r="AL161" s="173" t="s">
        <v>97</v>
      </c>
      <c r="AM161" s="172" t="e">
        <f>AK161*6076.12</f>
        <v>#VALUE!</v>
      </c>
      <c r="AN161" s="173" t="s">
        <v>100</v>
      </c>
      <c r="AO161" s="172">
        <f>AE161*PI()/180</f>
        <v>1.2210685117958437</v>
      </c>
      <c r="AP161" s="173" t="s">
        <v>103</v>
      </c>
      <c r="AQ161" s="172" t="e">
        <f>AG161*PI()/180</f>
        <v>#VALUE!</v>
      </c>
      <c r="AR161" s="173" t="s">
        <v>105</v>
      </c>
      <c r="AS161" s="171" t="e">
        <f>IF(360+AS160/(2*PI())*360&gt;360,AS160/(PI())*360,360+AS160/(2*PI())*360)</f>
        <v>#VALUE!</v>
      </c>
      <c r="AT161" s="175"/>
      <c r="AU161" s="175"/>
    </row>
    <row r="162" spans="1:47" s="93" customFormat="1" ht="15.95" customHeight="1" thickTop="1" thickBot="1" x14ac:dyDescent="0.3">
      <c r="A162" s="140">
        <v>200100217962</v>
      </c>
      <c r="B162" s="236"/>
      <c r="C162" s="239"/>
      <c r="D162" s="138" t="s">
        <v>71</v>
      </c>
      <c r="E162" s="150">
        <f t="shared" ref="E162:J162" si="35">E161</f>
        <v>41</v>
      </c>
      <c r="F162" s="154">
        <f t="shared" si="35"/>
        <v>40</v>
      </c>
      <c r="G162" s="144">
        <f t="shared" si="35"/>
        <v>13.86</v>
      </c>
      <c r="H162" s="126">
        <f t="shared" si="35"/>
        <v>69</v>
      </c>
      <c r="I162" s="154">
        <f t="shared" si="35"/>
        <v>57</v>
      </c>
      <c r="J162" s="145">
        <f t="shared" si="35"/>
        <v>43.46</v>
      </c>
      <c r="K162" s="242"/>
      <c r="L162" s="244"/>
      <c r="M162" s="245"/>
      <c r="N162" s="247"/>
      <c r="O162" s="249"/>
      <c r="P162" s="251"/>
      <c r="Q162" s="268" t="s">
        <v>154</v>
      </c>
      <c r="R162" s="269"/>
      <c r="S162" s="269"/>
      <c r="T162" s="269"/>
      <c r="U162" s="259" t="s">
        <v>171</v>
      </c>
      <c r="V162" s="260"/>
      <c r="W162" s="260"/>
      <c r="X162" s="260"/>
      <c r="Y162" s="261"/>
      <c r="Z162" s="217" t="s">
        <v>117</v>
      </c>
      <c r="AA162" s="218"/>
      <c r="AB162" s="219"/>
      <c r="AC162" s="176"/>
      <c r="AD162" s="175"/>
      <c r="AE162" s="175"/>
      <c r="AF162" s="175"/>
      <c r="AG162" s="175"/>
      <c r="AH162" s="175"/>
      <c r="AI162" s="175"/>
      <c r="AJ162" s="175"/>
      <c r="AK162" s="175"/>
      <c r="AL162" s="175"/>
      <c r="AM162" s="175"/>
      <c r="AN162" s="175"/>
      <c r="AO162" s="175"/>
      <c r="AP162" s="175"/>
      <c r="AQ162" s="175"/>
      <c r="AR162" s="173" t="s">
        <v>106</v>
      </c>
      <c r="AS162" s="171" t="e">
        <f>61.582*ACOS(SIN(AE160)*SIN(AG160)+COS(AE160)*COS(AG160)*(AE161-AG161))*6076.12</f>
        <v>#VALUE!</v>
      </c>
      <c r="AT162" s="175"/>
      <c r="AU162" s="175"/>
    </row>
    <row r="163" spans="1:47" s="92" customFormat="1" ht="15.95" customHeight="1" thickBot="1" x14ac:dyDescent="0.3">
      <c r="A163" s="136">
        <v>31</v>
      </c>
      <c r="B163" s="236"/>
      <c r="C163" s="239"/>
      <c r="D163" s="138" t="s">
        <v>72</v>
      </c>
      <c r="E163" s="486" t="s">
        <v>83</v>
      </c>
      <c r="F163" s="487"/>
      <c r="G163" s="487"/>
      <c r="H163" s="487"/>
      <c r="I163" s="487"/>
      <c r="J163" s="488"/>
      <c r="K163" s="98" t="s">
        <v>15</v>
      </c>
      <c r="L163" s="188" t="s">
        <v>108</v>
      </c>
      <c r="M163" s="99" t="s">
        <v>78</v>
      </c>
      <c r="N163" s="100" t="s">
        <v>4</v>
      </c>
      <c r="O163" s="101" t="s">
        <v>17</v>
      </c>
      <c r="P163" s="202" t="s">
        <v>19</v>
      </c>
      <c r="Q163" s="270"/>
      <c r="R163" s="269"/>
      <c r="S163" s="269"/>
      <c r="T163" s="269"/>
      <c r="U163" s="262"/>
      <c r="V163" s="263"/>
      <c r="W163" s="263"/>
      <c r="X163" s="263"/>
      <c r="Y163" s="264"/>
      <c r="Z163" s="220"/>
      <c r="AA163" s="221"/>
      <c r="AB163" s="222"/>
      <c r="AC163" s="91"/>
    </row>
    <row r="164" spans="1:47" s="90" customFormat="1" ht="35.1" customHeight="1" thickTop="1" thickBot="1" x14ac:dyDescent="0.3">
      <c r="A164" s="215" t="str">
        <f>IF(Z161=1,"VERIFIED",IF(AA161=1,"RECHECKED",IF(V161=1,"RECHECK",IF(X161=1,"VERIFY",IF(Y161=1,"NEED PMT APP","SANITY CHECK ONLY")))))</f>
        <v>SANITY CHECK ONLY</v>
      </c>
      <c r="B164" s="237"/>
      <c r="C164" s="240"/>
      <c r="D164" s="139" t="s">
        <v>21</v>
      </c>
      <c r="E164" s="151" t="s">
        <v>0</v>
      </c>
      <c r="F164" s="155" t="s">
        <v>0</v>
      </c>
      <c r="G164" s="147" t="s">
        <v>0</v>
      </c>
      <c r="H164" s="146" t="s">
        <v>0</v>
      </c>
      <c r="I164" s="155" t="s">
        <v>0</v>
      </c>
      <c r="J164" s="147" t="s">
        <v>0</v>
      </c>
      <c r="K164" s="102" t="s">
        <v>0</v>
      </c>
      <c r="L164" s="182" t="str">
        <f>IF(E164=" ","Not being used ",AU160*6076.12)</f>
        <v xml:space="preserve">Not being used </v>
      </c>
      <c r="M164" s="181">
        <v>0</v>
      </c>
      <c r="N164" s="210" t="str">
        <f>IF(W161=1,"Need Photo","Has Photo")</f>
        <v>Has Photo</v>
      </c>
      <c r="O164" s="209" t="s">
        <v>82</v>
      </c>
      <c r="P164" s="204" t="str">
        <f>IF(E164=" ","Not being used",(IF(L164&gt;O161,"OFF STA","ON STA")))</f>
        <v>Not being used</v>
      </c>
      <c r="Q164" s="271"/>
      <c r="R164" s="272"/>
      <c r="S164" s="272"/>
      <c r="T164" s="272"/>
      <c r="U164" s="265"/>
      <c r="V164" s="266"/>
      <c r="W164" s="266"/>
      <c r="X164" s="266"/>
      <c r="Y164" s="267"/>
      <c r="Z164" s="223"/>
      <c r="AA164" s="224"/>
      <c r="AB164" s="225"/>
      <c r="AC164" s="166"/>
      <c r="AD164" s="167"/>
      <c r="AE164" s="168" t="s">
        <v>89</v>
      </c>
      <c r="AF164" s="167"/>
      <c r="AG164" s="168" t="s">
        <v>90</v>
      </c>
      <c r="AH164" s="168"/>
      <c r="AI164" s="168" t="s">
        <v>91</v>
      </c>
      <c r="AJ164" s="167"/>
      <c r="AK164" s="169" t="s">
        <v>101</v>
      </c>
      <c r="AL164" s="167"/>
      <c r="AM164" s="168"/>
      <c r="AN164" s="167"/>
      <c r="AO164" s="169" t="s">
        <v>98</v>
      </c>
      <c r="AP164" s="167"/>
      <c r="AQ164" s="168"/>
      <c r="AR164" s="167"/>
      <c r="AS164" s="168"/>
      <c r="AT164" s="167"/>
      <c r="AU164" s="167"/>
    </row>
    <row r="165" spans="1:47" s="93" customFormat="1" ht="15.95" customHeight="1" thickTop="1" thickBot="1" x14ac:dyDescent="0.3">
      <c r="A165" s="192"/>
      <c r="B165" s="104" t="s">
        <v>10</v>
      </c>
      <c r="C165" s="105"/>
      <c r="D165" s="106" t="s">
        <v>11</v>
      </c>
      <c r="E165" s="148" t="s">
        <v>75</v>
      </c>
      <c r="F165" s="148" t="s">
        <v>76</v>
      </c>
      <c r="G165" s="141" t="s">
        <v>77</v>
      </c>
      <c r="H165" s="106" t="s">
        <v>75</v>
      </c>
      <c r="I165" s="148" t="s">
        <v>76</v>
      </c>
      <c r="J165" s="141" t="s">
        <v>77</v>
      </c>
      <c r="K165" s="107" t="s">
        <v>12</v>
      </c>
      <c r="L165" s="108" t="s">
        <v>13</v>
      </c>
      <c r="M165" s="108" t="s">
        <v>16</v>
      </c>
      <c r="N165" s="205" t="s">
        <v>14</v>
      </c>
      <c r="O165" s="206" t="s">
        <v>18</v>
      </c>
      <c r="P165" s="207" t="s">
        <v>80</v>
      </c>
      <c r="Q165" s="113" t="s">
        <v>79</v>
      </c>
      <c r="R165" s="114"/>
      <c r="S165" s="115" t="s">
        <v>20</v>
      </c>
      <c r="T165" s="194"/>
      <c r="U165" s="232" t="s">
        <v>109</v>
      </c>
      <c r="V165" s="233"/>
      <c r="W165" s="233"/>
      <c r="X165" s="233"/>
      <c r="Y165" s="234"/>
      <c r="Z165" s="133" t="s">
        <v>67</v>
      </c>
      <c r="AA165" s="134" t="s">
        <v>68</v>
      </c>
      <c r="AB165" s="135" t="s">
        <v>69</v>
      </c>
      <c r="AC165" s="170" t="s">
        <v>66</v>
      </c>
      <c r="AD165" s="173" t="s">
        <v>85</v>
      </c>
      <c r="AE165" s="172">
        <f>E166+F166/60+G166/60/60</f>
        <v>41.670935555555552</v>
      </c>
      <c r="AF165" s="173" t="s">
        <v>86</v>
      </c>
      <c r="AG165" s="172" t="e">
        <f>E169+F169/60+G169/60/60</f>
        <v>#VALUE!</v>
      </c>
      <c r="AH165" s="179" t="s">
        <v>92</v>
      </c>
      <c r="AI165" s="172" t="e">
        <f>AG165-AE165</f>
        <v>#VALUE!</v>
      </c>
      <c r="AJ165" s="173" t="s">
        <v>94</v>
      </c>
      <c r="AK165" s="172" t="e">
        <f>AI166*60*COS((AE165+AG165)/2*PI()/180)</f>
        <v>#VALUE!</v>
      </c>
      <c r="AL165" s="173" t="s">
        <v>96</v>
      </c>
      <c r="AM165" s="172" t="e">
        <f>AK165*6076.12</f>
        <v>#VALUE!</v>
      </c>
      <c r="AN165" s="173" t="s">
        <v>99</v>
      </c>
      <c r="AO165" s="172">
        <f>AE165*PI()/180</f>
        <v>0.72729502783081679</v>
      </c>
      <c r="AP165" s="173" t="s">
        <v>102</v>
      </c>
      <c r="AQ165" s="172" t="e">
        <f>AG165 *PI()/180</f>
        <v>#VALUE!</v>
      </c>
      <c r="AR165" s="173" t="s">
        <v>104</v>
      </c>
      <c r="AS165" s="172" t="e">
        <f>1*ATAN2(COS(AO165)*SIN(AQ165)-SIN(AO165)*COS(AQ165)*COS(AQ166-AO166),SIN(AQ166-AO166)*COS(AQ165))</f>
        <v>#VALUE!</v>
      </c>
      <c r="AT165" s="174" t="s">
        <v>107</v>
      </c>
      <c r="AU165" s="180" t="e">
        <f>SQRT(AK166*AK166+AK165*AK165)</f>
        <v>#VALUE!</v>
      </c>
    </row>
    <row r="166" spans="1:47" s="93" customFormat="1" ht="15.95" customHeight="1" thickBot="1" x14ac:dyDescent="0.3">
      <c r="A166" s="96">
        <v>13970</v>
      </c>
      <c r="B166" s="235" t="s">
        <v>156</v>
      </c>
      <c r="C166" s="238" t="s">
        <v>0</v>
      </c>
      <c r="D166" s="138" t="s">
        <v>66</v>
      </c>
      <c r="E166" s="149">
        <v>41</v>
      </c>
      <c r="F166" s="153">
        <v>40</v>
      </c>
      <c r="G166" s="97">
        <v>15.368</v>
      </c>
      <c r="H166" s="129">
        <v>69</v>
      </c>
      <c r="I166" s="153">
        <v>57</v>
      </c>
      <c r="J166" s="97">
        <v>44.871000000000002</v>
      </c>
      <c r="K166" s="241" t="s">
        <v>0</v>
      </c>
      <c r="L166" s="243" t="s">
        <v>0</v>
      </c>
      <c r="M166" s="245">
        <v>9.8000000000000007</v>
      </c>
      <c r="N166" s="246">
        <f>IF(M166=" "," ",(M166+$B$8-M169))</f>
        <v>9.8000000000000007</v>
      </c>
      <c r="O166" s="248">
        <v>50</v>
      </c>
      <c r="P166" s="250">
        <v>42996</v>
      </c>
      <c r="Q166" s="111">
        <v>43205</v>
      </c>
      <c r="R166" s="112">
        <v>43435</v>
      </c>
      <c r="S166" s="252" t="s">
        <v>81</v>
      </c>
      <c r="T166" s="253"/>
      <c r="U166" s="195">
        <v>1</v>
      </c>
      <c r="V166" s="119" t="s">
        <v>0</v>
      </c>
      <c r="W166" s="120">
        <v>1</v>
      </c>
      <c r="X166" s="121" t="s">
        <v>0</v>
      </c>
      <c r="Y166" s="122" t="s">
        <v>0</v>
      </c>
      <c r="Z166" s="131" t="s">
        <v>0</v>
      </c>
      <c r="AA166" s="130" t="s">
        <v>0</v>
      </c>
      <c r="AB166" s="132" t="s">
        <v>0</v>
      </c>
      <c r="AC166" s="170" t="s">
        <v>21</v>
      </c>
      <c r="AD166" s="173" t="s">
        <v>87</v>
      </c>
      <c r="AE166" s="172">
        <f>H166+I166/60+J166/60/60</f>
        <v>69.962464166666663</v>
      </c>
      <c r="AF166" s="173" t="s">
        <v>88</v>
      </c>
      <c r="AG166" s="172" t="e">
        <f>H169+I169/60+J169/60/60</f>
        <v>#VALUE!</v>
      </c>
      <c r="AH166" s="179" t="s">
        <v>93</v>
      </c>
      <c r="AI166" s="172" t="e">
        <f>AE166-AG166</f>
        <v>#VALUE!</v>
      </c>
      <c r="AJ166" s="173" t="s">
        <v>95</v>
      </c>
      <c r="AK166" s="172" t="e">
        <f>AI165*60</f>
        <v>#VALUE!</v>
      </c>
      <c r="AL166" s="173" t="s">
        <v>97</v>
      </c>
      <c r="AM166" s="172" t="e">
        <f>AK166*6076.12</f>
        <v>#VALUE!</v>
      </c>
      <c r="AN166" s="173" t="s">
        <v>100</v>
      </c>
      <c r="AO166" s="172">
        <f>AE166*PI()/180</f>
        <v>1.221075352516884</v>
      </c>
      <c r="AP166" s="173" t="s">
        <v>103</v>
      </c>
      <c r="AQ166" s="172" t="e">
        <f>AG166*PI()/180</f>
        <v>#VALUE!</v>
      </c>
      <c r="AR166" s="173" t="s">
        <v>105</v>
      </c>
      <c r="AS166" s="171" t="e">
        <f>IF(360+AS165/(2*PI())*360&gt;360,AS165/(PI())*360,360+AS165/(2*PI())*360)</f>
        <v>#VALUE!</v>
      </c>
      <c r="AT166" s="175"/>
      <c r="AU166" s="175"/>
    </row>
    <row r="167" spans="1:47" s="93" customFormat="1" ht="15.95" customHeight="1" thickTop="1" thickBot="1" x14ac:dyDescent="0.3">
      <c r="A167" s="140">
        <v>200100217963</v>
      </c>
      <c r="B167" s="236"/>
      <c r="C167" s="239"/>
      <c r="D167" s="138" t="s">
        <v>71</v>
      </c>
      <c r="E167" s="150">
        <f t="shared" ref="E167:J167" si="36">E166</f>
        <v>41</v>
      </c>
      <c r="F167" s="154">
        <f t="shared" si="36"/>
        <v>40</v>
      </c>
      <c r="G167" s="144">
        <f t="shared" si="36"/>
        <v>15.368</v>
      </c>
      <c r="H167" s="126">
        <f t="shared" si="36"/>
        <v>69</v>
      </c>
      <c r="I167" s="154">
        <f t="shared" si="36"/>
        <v>57</v>
      </c>
      <c r="J167" s="145">
        <f t="shared" si="36"/>
        <v>44.871000000000002</v>
      </c>
      <c r="K167" s="242"/>
      <c r="L167" s="244"/>
      <c r="M167" s="245"/>
      <c r="N167" s="247"/>
      <c r="O167" s="249"/>
      <c r="P167" s="251"/>
      <c r="Q167" s="268" t="s">
        <v>125</v>
      </c>
      <c r="R167" s="269"/>
      <c r="S167" s="269"/>
      <c r="T167" s="269"/>
      <c r="U167" s="259" t="s">
        <v>171</v>
      </c>
      <c r="V167" s="260"/>
      <c r="W167" s="260"/>
      <c r="X167" s="260"/>
      <c r="Y167" s="261"/>
      <c r="Z167" s="217" t="s">
        <v>117</v>
      </c>
      <c r="AA167" s="218"/>
      <c r="AB167" s="219"/>
      <c r="AC167" s="176"/>
      <c r="AD167" s="175"/>
      <c r="AE167" s="175"/>
      <c r="AF167" s="175"/>
      <c r="AG167" s="175"/>
      <c r="AH167" s="175"/>
      <c r="AI167" s="175"/>
      <c r="AJ167" s="175"/>
      <c r="AK167" s="175"/>
      <c r="AL167" s="175"/>
      <c r="AM167" s="175"/>
      <c r="AN167" s="175"/>
      <c r="AO167" s="175"/>
      <c r="AP167" s="175"/>
      <c r="AQ167" s="175"/>
      <c r="AR167" s="173" t="s">
        <v>106</v>
      </c>
      <c r="AS167" s="171" t="e">
        <f>61.582*ACOS(SIN(AE165)*SIN(AG165)+COS(AE165)*COS(AG165)*(AE166-AG166))*6076.12</f>
        <v>#VALUE!</v>
      </c>
      <c r="AT167" s="175"/>
      <c r="AU167" s="175"/>
    </row>
    <row r="168" spans="1:47" s="92" customFormat="1" ht="15.95" customHeight="1" thickBot="1" x14ac:dyDescent="0.3">
      <c r="A168" s="136">
        <v>32</v>
      </c>
      <c r="B168" s="236"/>
      <c r="C168" s="239"/>
      <c r="D168" s="138" t="s">
        <v>72</v>
      </c>
      <c r="E168" s="486" t="s">
        <v>83</v>
      </c>
      <c r="F168" s="487"/>
      <c r="G168" s="487"/>
      <c r="H168" s="487"/>
      <c r="I168" s="487"/>
      <c r="J168" s="488"/>
      <c r="K168" s="98" t="s">
        <v>15</v>
      </c>
      <c r="L168" s="188" t="s">
        <v>108</v>
      </c>
      <c r="M168" s="99" t="s">
        <v>78</v>
      </c>
      <c r="N168" s="100" t="s">
        <v>4</v>
      </c>
      <c r="O168" s="101" t="s">
        <v>17</v>
      </c>
      <c r="P168" s="202" t="s">
        <v>19</v>
      </c>
      <c r="Q168" s="270"/>
      <c r="R168" s="269"/>
      <c r="S168" s="269"/>
      <c r="T168" s="269"/>
      <c r="U168" s="262"/>
      <c r="V168" s="263"/>
      <c r="W168" s="263"/>
      <c r="X168" s="263"/>
      <c r="Y168" s="264"/>
      <c r="Z168" s="220"/>
      <c r="AA168" s="221"/>
      <c r="AB168" s="222"/>
      <c r="AC168" s="91"/>
    </row>
    <row r="169" spans="1:47" s="90" customFormat="1" ht="35.1" customHeight="1" thickTop="1" thickBot="1" x14ac:dyDescent="0.3">
      <c r="A169" s="215" t="str">
        <f>IF(Z166=1,"VERIFIED",IF(AA166=1,"RECHECKED",IF(V166=1,"RECHECK",IF(X166=1,"VERIFY",IF(Y166=1,"NEED PMT APP","SANITY CHECK ONLY")))))</f>
        <v>SANITY CHECK ONLY</v>
      </c>
      <c r="B169" s="237"/>
      <c r="C169" s="240"/>
      <c r="D169" s="139" t="s">
        <v>21</v>
      </c>
      <c r="E169" s="151" t="s">
        <v>0</v>
      </c>
      <c r="F169" s="155" t="s">
        <v>0</v>
      </c>
      <c r="G169" s="147" t="s">
        <v>0</v>
      </c>
      <c r="H169" s="146" t="s">
        <v>0</v>
      </c>
      <c r="I169" s="155" t="s">
        <v>0</v>
      </c>
      <c r="J169" s="147" t="s">
        <v>0</v>
      </c>
      <c r="K169" s="102" t="s">
        <v>0</v>
      </c>
      <c r="L169" s="182" t="str">
        <f>IF(E169=" ","Not being used ",AU165*6076.12)</f>
        <v xml:space="preserve">Not being used </v>
      </c>
      <c r="M169" s="181">
        <v>0</v>
      </c>
      <c r="N169" s="216" t="str">
        <f>IF(W166=1,"Need a Photo","Has a Photo")</f>
        <v>Need a Photo</v>
      </c>
      <c r="O169" s="209" t="s">
        <v>82</v>
      </c>
      <c r="P169" s="204" t="str">
        <f>IF(E169=" ","Not being used",(IF(L169&gt;O166,"OFF STA","ON STA")))</f>
        <v>Not being used</v>
      </c>
      <c r="Q169" s="271"/>
      <c r="R169" s="272"/>
      <c r="S169" s="272"/>
      <c r="T169" s="272"/>
      <c r="U169" s="265"/>
      <c r="V169" s="266"/>
      <c r="W169" s="266"/>
      <c r="X169" s="266"/>
      <c r="Y169" s="267"/>
      <c r="Z169" s="223"/>
      <c r="AA169" s="224"/>
      <c r="AB169" s="225"/>
      <c r="AC169" s="166"/>
      <c r="AD169" s="167"/>
      <c r="AE169" s="168" t="s">
        <v>89</v>
      </c>
      <c r="AF169" s="167"/>
      <c r="AG169" s="168" t="s">
        <v>90</v>
      </c>
      <c r="AH169" s="168"/>
      <c r="AI169" s="168" t="s">
        <v>91</v>
      </c>
      <c r="AJ169" s="167"/>
      <c r="AK169" s="169" t="s">
        <v>101</v>
      </c>
      <c r="AL169" s="167"/>
      <c r="AM169" s="168"/>
      <c r="AN169" s="167"/>
      <c r="AO169" s="169" t="s">
        <v>98</v>
      </c>
      <c r="AP169" s="167"/>
      <c r="AQ169" s="168"/>
      <c r="AR169" s="167"/>
      <c r="AS169" s="168"/>
      <c r="AT169" s="167"/>
      <c r="AU169" s="167"/>
    </row>
    <row r="170" spans="1:47" s="93" customFormat="1" ht="15.95" customHeight="1" thickTop="1" thickBot="1" x14ac:dyDescent="0.3">
      <c r="A170" s="103" t="s">
        <v>0</v>
      </c>
      <c r="B170" s="104" t="s">
        <v>10</v>
      </c>
      <c r="C170" s="105"/>
      <c r="D170" s="106" t="s">
        <v>11</v>
      </c>
      <c r="E170" s="148" t="s">
        <v>75</v>
      </c>
      <c r="F170" s="148" t="s">
        <v>76</v>
      </c>
      <c r="G170" s="141" t="s">
        <v>77</v>
      </c>
      <c r="H170" s="106" t="s">
        <v>75</v>
      </c>
      <c r="I170" s="148" t="s">
        <v>76</v>
      </c>
      <c r="J170" s="141" t="s">
        <v>77</v>
      </c>
      <c r="K170" s="107" t="s">
        <v>12</v>
      </c>
      <c r="L170" s="108" t="s">
        <v>13</v>
      </c>
      <c r="M170" s="108" t="s">
        <v>16</v>
      </c>
      <c r="N170" s="109" t="s">
        <v>14</v>
      </c>
      <c r="O170" s="110" t="s">
        <v>18</v>
      </c>
      <c r="P170" s="201" t="s">
        <v>80</v>
      </c>
      <c r="Q170" s="113" t="s">
        <v>79</v>
      </c>
      <c r="R170" s="114"/>
      <c r="S170" s="115" t="s">
        <v>20</v>
      </c>
      <c r="T170" s="194"/>
      <c r="U170" s="232" t="s">
        <v>109</v>
      </c>
      <c r="V170" s="233"/>
      <c r="W170" s="233"/>
      <c r="X170" s="233"/>
      <c r="Y170" s="234"/>
      <c r="Z170" s="116" t="s">
        <v>67</v>
      </c>
      <c r="AA170" s="117" t="s">
        <v>68</v>
      </c>
      <c r="AB170" s="118" t="s">
        <v>69</v>
      </c>
      <c r="AC170" s="170" t="s">
        <v>66</v>
      </c>
      <c r="AD170" s="173" t="s">
        <v>85</v>
      </c>
      <c r="AE170" s="172">
        <f>E171+F171/60+G171/60/60</f>
        <v>41.671327499999997</v>
      </c>
      <c r="AF170" s="173" t="s">
        <v>86</v>
      </c>
      <c r="AG170" s="172" t="e">
        <f>E174+F174/60+G174/60/60</f>
        <v>#VALUE!</v>
      </c>
      <c r="AH170" s="179" t="s">
        <v>92</v>
      </c>
      <c r="AI170" s="172" t="e">
        <f>AG170-AE170</f>
        <v>#VALUE!</v>
      </c>
      <c r="AJ170" s="173" t="s">
        <v>94</v>
      </c>
      <c r="AK170" s="172" t="e">
        <f>AI171*60*COS((AE170+AG170)/2*PI()/180)</f>
        <v>#VALUE!</v>
      </c>
      <c r="AL170" s="173" t="s">
        <v>96</v>
      </c>
      <c r="AM170" s="172" t="e">
        <f>AK170*6076.12</f>
        <v>#VALUE!</v>
      </c>
      <c r="AN170" s="173" t="s">
        <v>99</v>
      </c>
      <c r="AO170" s="172">
        <f>AE170*PI()/180</f>
        <v>0.7273018685518573</v>
      </c>
      <c r="AP170" s="173" t="s">
        <v>102</v>
      </c>
      <c r="AQ170" s="172" t="e">
        <f>AG170 *PI()/180</f>
        <v>#VALUE!</v>
      </c>
      <c r="AR170" s="173" t="s">
        <v>104</v>
      </c>
      <c r="AS170" s="172" t="e">
        <f>1*ATAN2(COS(AO170)*SIN(AQ170)-SIN(AO170)*COS(AQ170)*COS(AQ171-AO171),SIN(AQ171-AO171)*COS(AQ170))</f>
        <v>#VALUE!</v>
      </c>
      <c r="AT170" s="174" t="s">
        <v>107</v>
      </c>
      <c r="AU170" s="180" t="e">
        <f>SQRT(AK171*AK171+AK170*AK170)</f>
        <v>#VALUE!</v>
      </c>
    </row>
    <row r="171" spans="1:47" s="93" customFormat="1" ht="15.95" customHeight="1" thickBot="1" x14ac:dyDescent="0.3">
      <c r="A171" s="96">
        <v>13975</v>
      </c>
      <c r="B171" s="235" t="s">
        <v>159</v>
      </c>
      <c r="C171" s="238" t="s">
        <v>0</v>
      </c>
      <c r="D171" s="138" t="s">
        <v>66</v>
      </c>
      <c r="E171" s="149">
        <v>41</v>
      </c>
      <c r="F171" s="153">
        <v>40</v>
      </c>
      <c r="G171" s="97">
        <v>16.779</v>
      </c>
      <c r="H171" s="129">
        <v>69</v>
      </c>
      <c r="I171" s="153">
        <v>57</v>
      </c>
      <c r="J171" s="97">
        <v>44.396999999999998</v>
      </c>
      <c r="K171" s="241" t="s">
        <v>0</v>
      </c>
      <c r="L171" s="243" t="s">
        <v>0</v>
      </c>
      <c r="M171" s="245">
        <v>6.4</v>
      </c>
      <c r="N171" s="246">
        <f>IF(M171=" "," ",(M171+$B$8-M174))</f>
        <v>6.4</v>
      </c>
      <c r="O171" s="248">
        <v>50</v>
      </c>
      <c r="P171" s="250">
        <v>43205</v>
      </c>
      <c r="Q171" s="111">
        <v>43205</v>
      </c>
      <c r="R171" s="112">
        <v>43435</v>
      </c>
      <c r="S171" s="252" t="s">
        <v>81</v>
      </c>
      <c r="T171" s="253"/>
      <c r="U171" s="195">
        <v>1</v>
      </c>
      <c r="V171" s="119" t="s">
        <v>0</v>
      </c>
      <c r="W171" s="120">
        <v>1</v>
      </c>
      <c r="X171" s="121" t="s">
        <v>0</v>
      </c>
      <c r="Y171" s="122" t="s">
        <v>0</v>
      </c>
      <c r="Z171" s="123" t="s">
        <v>0</v>
      </c>
      <c r="AA171" s="119" t="s">
        <v>0</v>
      </c>
      <c r="AB171" s="124" t="s">
        <v>0</v>
      </c>
      <c r="AC171" s="170" t="s">
        <v>21</v>
      </c>
      <c r="AD171" s="173" t="s">
        <v>87</v>
      </c>
      <c r="AE171" s="172">
        <f>H171+I171/60+J171/60/60</f>
        <v>69.962332500000002</v>
      </c>
      <c r="AF171" s="173" t="s">
        <v>88</v>
      </c>
      <c r="AG171" s="172" t="e">
        <f>H174+I174/60+J174/60/60</f>
        <v>#VALUE!</v>
      </c>
      <c r="AH171" s="179" t="s">
        <v>93</v>
      </c>
      <c r="AI171" s="172" t="e">
        <f>AE171-AG171</f>
        <v>#VALUE!</v>
      </c>
      <c r="AJ171" s="173" t="s">
        <v>95</v>
      </c>
      <c r="AK171" s="172" t="e">
        <f>AI170*60</f>
        <v>#VALUE!</v>
      </c>
      <c r="AL171" s="173" t="s">
        <v>97</v>
      </c>
      <c r="AM171" s="172" t="e">
        <f>AK171*6076.12</f>
        <v>#VALUE!</v>
      </c>
      <c r="AN171" s="173" t="s">
        <v>100</v>
      </c>
      <c r="AO171" s="172">
        <f>AE171*PI()/180</f>
        <v>1.2210730545000357</v>
      </c>
      <c r="AP171" s="173" t="s">
        <v>103</v>
      </c>
      <c r="AQ171" s="172" t="e">
        <f>AG171*PI()/180</f>
        <v>#VALUE!</v>
      </c>
      <c r="AR171" s="173" t="s">
        <v>105</v>
      </c>
      <c r="AS171" s="171" t="e">
        <f>IF(360+AS170/(2*PI())*360&gt;360,AS170/(PI())*360,360+AS170/(2*PI())*360)</f>
        <v>#VALUE!</v>
      </c>
      <c r="AT171" s="175"/>
      <c r="AU171" s="175"/>
    </row>
    <row r="172" spans="1:47" s="93" customFormat="1" ht="15.95" customHeight="1" thickTop="1" thickBot="1" x14ac:dyDescent="0.3">
      <c r="A172" s="140">
        <v>200100217964</v>
      </c>
      <c r="B172" s="236"/>
      <c r="C172" s="239"/>
      <c r="D172" s="138" t="s">
        <v>71</v>
      </c>
      <c r="E172" s="150">
        <f t="shared" ref="E172:J172" si="37">E171</f>
        <v>41</v>
      </c>
      <c r="F172" s="154">
        <f t="shared" si="37"/>
        <v>40</v>
      </c>
      <c r="G172" s="144">
        <f t="shared" si="37"/>
        <v>16.779</v>
      </c>
      <c r="H172" s="126">
        <f t="shared" si="37"/>
        <v>69</v>
      </c>
      <c r="I172" s="154">
        <f t="shared" si="37"/>
        <v>57</v>
      </c>
      <c r="J172" s="145">
        <f t="shared" si="37"/>
        <v>44.396999999999998</v>
      </c>
      <c r="K172" s="242"/>
      <c r="L172" s="244"/>
      <c r="M172" s="245"/>
      <c r="N172" s="247"/>
      <c r="O172" s="249"/>
      <c r="P172" s="251"/>
      <c r="Q172" s="268" t="s">
        <v>125</v>
      </c>
      <c r="R172" s="269"/>
      <c r="S172" s="269"/>
      <c r="T172" s="269"/>
      <c r="U172" s="259" t="s">
        <v>171</v>
      </c>
      <c r="V172" s="260"/>
      <c r="W172" s="260"/>
      <c r="X172" s="260"/>
      <c r="Y172" s="261"/>
      <c r="Z172" s="217" t="s">
        <v>117</v>
      </c>
      <c r="AA172" s="218"/>
      <c r="AB172" s="219"/>
      <c r="AC172" s="176"/>
      <c r="AD172" s="175"/>
      <c r="AE172" s="175"/>
      <c r="AF172" s="175"/>
      <c r="AG172" s="175"/>
      <c r="AH172" s="175"/>
      <c r="AI172" s="175"/>
      <c r="AJ172" s="175"/>
      <c r="AK172" s="175"/>
      <c r="AL172" s="175"/>
      <c r="AM172" s="175"/>
      <c r="AN172" s="175"/>
      <c r="AO172" s="175"/>
      <c r="AP172" s="175"/>
      <c r="AQ172" s="175"/>
      <c r="AR172" s="173" t="s">
        <v>106</v>
      </c>
      <c r="AS172" s="171" t="e">
        <f>61.582*ACOS(SIN(AE170)*SIN(AG170)+COS(AE170)*COS(AG170)*(AE171-AG171))*6076.12</f>
        <v>#VALUE!</v>
      </c>
      <c r="AT172" s="175"/>
      <c r="AU172" s="175"/>
    </row>
    <row r="173" spans="1:47" s="92" customFormat="1" ht="15.95" customHeight="1" thickBot="1" x14ac:dyDescent="0.3">
      <c r="A173" s="136">
        <v>33</v>
      </c>
      <c r="B173" s="236"/>
      <c r="C173" s="239"/>
      <c r="D173" s="138" t="s">
        <v>72</v>
      </c>
      <c r="E173" s="486" t="s">
        <v>83</v>
      </c>
      <c r="F173" s="487"/>
      <c r="G173" s="487"/>
      <c r="H173" s="487"/>
      <c r="I173" s="487"/>
      <c r="J173" s="488"/>
      <c r="K173" s="98" t="s">
        <v>15</v>
      </c>
      <c r="L173" s="188" t="s">
        <v>108</v>
      </c>
      <c r="M173" s="99" t="s">
        <v>78</v>
      </c>
      <c r="N173" s="100" t="s">
        <v>4</v>
      </c>
      <c r="O173" s="101" t="s">
        <v>17</v>
      </c>
      <c r="P173" s="202" t="s">
        <v>19</v>
      </c>
      <c r="Q173" s="270"/>
      <c r="R173" s="269"/>
      <c r="S173" s="269"/>
      <c r="T173" s="269"/>
      <c r="U173" s="262"/>
      <c r="V173" s="263"/>
      <c r="W173" s="263"/>
      <c r="X173" s="263"/>
      <c r="Y173" s="264"/>
      <c r="Z173" s="220"/>
      <c r="AA173" s="221"/>
      <c r="AB173" s="222"/>
      <c r="AC173" s="91"/>
    </row>
    <row r="174" spans="1:47" s="90" customFormat="1" ht="35.1" customHeight="1" thickTop="1" thickBot="1" x14ac:dyDescent="0.3">
      <c r="A174" s="215" t="str">
        <f>IF(Z171=1,"VERIFIED",IF(AA171=1,"RECHECKED",IF(V171=1,"RECHECK",IF(X171=1,"VERIFY",IF(Y171=1,"NEED PMT APP","SANITY CHECK ONLY")))))</f>
        <v>SANITY CHECK ONLY</v>
      </c>
      <c r="B174" s="237"/>
      <c r="C174" s="240"/>
      <c r="D174" s="139" t="s">
        <v>21</v>
      </c>
      <c r="E174" s="151" t="s">
        <v>0</v>
      </c>
      <c r="F174" s="155" t="s">
        <v>0</v>
      </c>
      <c r="G174" s="147" t="s">
        <v>0</v>
      </c>
      <c r="H174" s="146" t="s">
        <v>0</v>
      </c>
      <c r="I174" s="155" t="s">
        <v>0</v>
      </c>
      <c r="J174" s="147" t="s">
        <v>0</v>
      </c>
      <c r="K174" s="102" t="s">
        <v>0</v>
      </c>
      <c r="L174" s="182" t="str">
        <f>IF(E174=" ","Not being used ",AU170*6076.12)</f>
        <v xml:space="preserve">Not being used </v>
      </c>
      <c r="M174" s="181">
        <v>0</v>
      </c>
      <c r="N174" s="216" t="str">
        <f>IF(W171=1,"Need a Photo","Has a Photo")</f>
        <v>Need a Photo</v>
      </c>
      <c r="O174" s="209" t="s">
        <v>82</v>
      </c>
      <c r="P174" s="204" t="str">
        <f>IF(E174=" ","Not being used",(IF(L174&gt;O171,"OFF STA","ON STA")))</f>
        <v>Not being used</v>
      </c>
      <c r="Q174" s="271"/>
      <c r="R174" s="272"/>
      <c r="S174" s="272"/>
      <c r="T174" s="272"/>
      <c r="U174" s="265"/>
      <c r="V174" s="266"/>
      <c r="W174" s="266"/>
      <c r="X174" s="266"/>
      <c r="Y174" s="267"/>
      <c r="Z174" s="223"/>
      <c r="AA174" s="224"/>
      <c r="AB174" s="225"/>
      <c r="AC174" s="166"/>
      <c r="AD174" s="167"/>
      <c r="AE174" s="168" t="s">
        <v>89</v>
      </c>
      <c r="AF174" s="167"/>
      <c r="AG174" s="168" t="s">
        <v>90</v>
      </c>
      <c r="AH174" s="168"/>
      <c r="AI174" s="168" t="s">
        <v>91</v>
      </c>
      <c r="AJ174" s="167"/>
      <c r="AK174" s="169" t="s">
        <v>101</v>
      </c>
      <c r="AL174" s="167"/>
      <c r="AM174" s="168"/>
      <c r="AN174" s="167"/>
      <c r="AO174" s="169" t="s">
        <v>98</v>
      </c>
      <c r="AP174" s="167"/>
      <c r="AQ174" s="168"/>
      <c r="AR174" s="167"/>
      <c r="AS174" s="168"/>
      <c r="AT174" s="167"/>
      <c r="AU174" s="167"/>
    </row>
    <row r="175" spans="1:47" s="93" customFormat="1" ht="15.95" customHeight="1" thickTop="1" thickBot="1" x14ac:dyDescent="0.3">
      <c r="A175" s="165"/>
      <c r="B175" s="104" t="s">
        <v>10</v>
      </c>
      <c r="C175" s="105"/>
      <c r="D175" s="106" t="s">
        <v>11</v>
      </c>
      <c r="E175" s="148" t="s">
        <v>75</v>
      </c>
      <c r="F175" s="148" t="s">
        <v>76</v>
      </c>
      <c r="G175" s="141" t="s">
        <v>77</v>
      </c>
      <c r="H175" s="106" t="s">
        <v>75</v>
      </c>
      <c r="I175" s="148" t="s">
        <v>76</v>
      </c>
      <c r="J175" s="141" t="s">
        <v>77</v>
      </c>
      <c r="K175" s="107" t="s">
        <v>12</v>
      </c>
      <c r="L175" s="108" t="s">
        <v>13</v>
      </c>
      <c r="M175" s="108" t="s">
        <v>16</v>
      </c>
      <c r="N175" s="205" t="s">
        <v>14</v>
      </c>
      <c r="O175" s="206" t="s">
        <v>18</v>
      </c>
      <c r="P175" s="207" t="s">
        <v>80</v>
      </c>
      <c r="Q175" s="113" t="s">
        <v>79</v>
      </c>
      <c r="R175" s="114"/>
      <c r="S175" s="115" t="s">
        <v>20</v>
      </c>
      <c r="T175" s="194"/>
      <c r="U175" s="232" t="s">
        <v>109</v>
      </c>
      <c r="V175" s="233"/>
      <c r="W175" s="233"/>
      <c r="X175" s="233"/>
      <c r="Y175" s="234"/>
      <c r="Z175" s="116" t="s">
        <v>67</v>
      </c>
      <c r="AA175" s="117" t="s">
        <v>68</v>
      </c>
      <c r="AB175" s="118" t="s">
        <v>69</v>
      </c>
      <c r="AC175" s="170" t="s">
        <v>66</v>
      </c>
      <c r="AD175" s="173" t="s">
        <v>85</v>
      </c>
      <c r="AE175" s="172">
        <f>E176+F176/60+G176/60/60</f>
        <v>41.671666666666667</v>
      </c>
      <c r="AF175" s="173" t="s">
        <v>86</v>
      </c>
      <c r="AG175" s="172" t="e">
        <f>E179+F179/60+G179/60/60</f>
        <v>#VALUE!</v>
      </c>
      <c r="AH175" s="179" t="s">
        <v>92</v>
      </c>
      <c r="AI175" s="172" t="e">
        <f>AG175-AE175</f>
        <v>#VALUE!</v>
      </c>
      <c r="AJ175" s="173" t="s">
        <v>94</v>
      </c>
      <c r="AK175" s="172" t="e">
        <f>AI176*60*COS((AE175+AG175)/2*PI()/180)</f>
        <v>#VALUE!</v>
      </c>
      <c r="AL175" s="173" t="s">
        <v>96</v>
      </c>
      <c r="AM175" s="172" t="e">
        <f>AK175*6076.12</f>
        <v>#VALUE!</v>
      </c>
      <c r="AN175" s="173" t="s">
        <v>99</v>
      </c>
      <c r="AO175" s="172">
        <f>AE175*PI()/180</f>
        <v>0.72730778812690366</v>
      </c>
      <c r="AP175" s="173" t="s">
        <v>102</v>
      </c>
      <c r="AQ175" s="172" t="e">
        <f>AG175 *PI()/180</f>
        <v>#VALUE!</v>
      </c>
      <c r="AR175" s="173" t="s">
        <v>104</v>
      </c>
      <c r="AS175" s="172" t="e">
        <f>1*ATAN2(COS(AO175)*SIN(AQ175)-SIN(AO175)*COS(AQ175)*COS(AQ176-AO176),SIN(AQ176-AO176)*COS(AQ175))</f>
        <v>#VALUE!</v>
      </c>
      <c r="AT175" s="174" t="s">
        <v>107</v>
      </c>
      <c r="AU175" s="180" t="e">
        <f>SQRT(AK176*AK176+AK175*AK175)</f>
        <v>#VALUE!</v>
      </c>
    </row>
    <row r="176" spans="1:47" s="93" customFormat="1" ht="15.95" customHeight="1" thickBot="1" x14ac:dyDescent="0.3">
      <c r="A176" s="96">
        <v>13980</v>
      </c>
      <c r="B176" s="235" t="s">
        <v>160</v>
      </c>
      <c r="C176" s="238" t="s">
        <v>0</v>
      </c>
      <c r="D176" s="138" t="s">
        <v>66</v>
      </c>
      <c r="E176" s="149">
        <v>41</v>
      </c>
      <c r="F176" s="153">
        <v>40</v>
      </c>
      <c r="G176" s="97">
        <v>18</v>
      </c>
      <c r="H176" s="129">
        <v>69</v>
      </c>
      <c r="I176" s="153">
        <v>57</v>
      </c>
      <c r="J176" s="97">
        <v>42.72</v>
      </c>
      <c r="K176" s="241" t="s">
        <v>0</v>
      </c>
      <c r="L176" s="243" t="s">
        <v>0</v>
      </c>
      <c r="M176" s="245">
        <v>7.5</v>
      </c>
      <c r="N176" s="246">
        <f>IF(M176=" "," ",(M176+$B$8-M179))</f>
        <v>7.5</v>
      </c>
      <c r="O176" s="248">
        <v>50</v>
      </c>
      <c r="P176" s="250">
        <v>42974</v>
      </c>
      <c r="Q176" s="111">
        <v>43205</v>
      </c>
      <c r="R176" s="112">
        <v>43435</v>
      </c>
      <c r="S176" s="252" t="s">
        <v>81</v>
      </c>
      <c r="T176" s="253"/>
      <c r="U176" s="195">
        <v>1</v>
      </c>
      <c r="V176" s="119" t="s">
        <v>0</v>
      </c>
      <c r="W176" s="120">
        <v>1</v>
      </c>
      <c r="X176" s="121" t="s">
        <v>0</v>
      </c>
      <c r="Y176" s="122" t="s">
        <v>0</v>
      </c>
      <c r="Z176" s="123" t="s">
        <v>0</v>
      </c>
      <c r="AA176" s="119" t="s">
        <v>0</v>
      </c>
      <c r="AB176" s="124" t="s">
        <v>0</v>
      </c>
      <c r="AC176" s="170" t="s">
        <v>21</v>
      </c>
      <c r="AD176" s="173" t="s">
        <v>87</v>
      </c>
      <c r="AE176" s="172">
        <f>H176+I176/60+J176/60/60</f>
        <v>69.961866666666666</v>
      </c>
      <c r="AF176" s="173" t="s">
        <v>88</v>
      </c>
      <c r="AG176" s="172" t="e">
        <f>H179+I179/60+J179/60/60</f>
        <v>#VALUE!</v>
      </c>
      <c r="AH176" s="179" t="s">
        <v>93</v>
      </c>
      <c r="AI176" s="172" t="e">
        <f>AE176-AG176</f>
        <v>#VALUE!</v>
      </c>
      <c r="AJ176" s="173" t="s">
        <v>95</v>
      </c>
      <c r="AK176" s="172" t="e">
        <f>AI175*60</f>
        <v>#VALUE!</v>
      </c>
      <c r="AL176" s="173" t="s">
        <v>97</v>
      </c>
      <c r="AM176" s="172" t="e">
        <f>AK176*6076.12</f>
        <v>#VALUE!</v>
      </c>
      <c r="AN176" s="173" t="s">
        <v>100</v>
      </c>
      <c r="AO176" s="172">
        <f>AE176*PI()/180</f>
        <v>1.2210649241746034</v>
      </c>
      <c r="AP176" s="173" t="s">
        <v>103</v>
      </c>
      <c r="AQ176" s="172" t="e">
        <f>AG176*PI()/180</f>
        <v>#VALUE!</v>
      </c>
      <c r="AR176" s="173" t="s">
        <v>105</v>
      </c>
      <c r="AS176" s="171" t="e">
        <f>IF(360+AS175/(2*PI())*360&gt;360,AS175/(PI())*360,360+AS175/(2*PI())*360)</f>
        <v>#VALUE!</v>
      </c>
      <c r="AT176" s="175"/>
      <c r="AU176" s="175"/>
    </row>
    <row r="177" spans="1:47" s="93" customFormat="1" ht="15.95" customHeight="1" thickTop="1" thickBot="1" x14ac:dyDescent="0.3">
      <c r="A177" s="140">
        <v>200100217965</v>
      </c>
      <c r="B177" s="236"/>
      <c r="C177" s="239"/>
      <c r="D177" s="138" t="s">
        <v>71</v>
      </c>
      <c r="E177" s="150">
        <f t="shared" ref="E177:J177" si="38">E176</f>
        <v>41</v>
      </c>
      <c r="F177" s="154">
        <f t="shared" si="38"/>
        <v>40</v>
      </c>
      <c r="G177" s="144">
        <f t="shared" si="38"/>
        <v>18</v>
      </c>
      <c r="H177" s="126">
        <f t="shared" si="38"/>
        <v>69</v>
      </c>
      <c r="I177" s="154">
        <f t="shared" si="38"/>
        <v>57</v>
      </c>
      <c r="J177" s="145">
        <f t="shared" si="38"/>
        <v>42.72</v>
      </c>
      <c r="K177" s="242"/>
      <c r="L177" s="244"/>
      <c r="M177" s="245"/>
      <c r="N177" s="247"/>
      <c r="O177" s="249"/>
      <c r="P177" s="251"/>
      <c r="Q177" s="254" t="s">
        <v>161</v>
      </c>
      <c r="R177" s="255"/>
      <c r="S177" s="255"/>
      <c r="T177" s="255"/>
      <c r="U177" s="259" t="s">
        <v>171</v>
      </c>
      <c r="V177" s="260"/>
      <c r="W177" s="260"/>
      <c r="X177" s="260"/>
      <c r="Y177" s="261"/>
      <c r="Z177" s="217" t="s">
        <v>117</v>
      </c>
      <c r="AA177" s="218"/>
      <c r="AB177" s="219"/>
      <c r="AC177" s="176"/>
      <c r="AD177" s="175"/>
      <c r="AE177" s="175"/>
      <c r="AF177" s="175"/>
      <c r="AG177" s="175"/>
      <c r="AH177" s="175"/>
      <c r="AI177" s="175"/>
      <c r="AJ177" s="175"/>
      <c r="AK177" s="175"/>
      <c r="AL177" s="175"/>
      <c r="AM177" s="175"/>
      <c r="AN177" s="175"/>
      <c r="AO177" s="175"/>
      <c r="AP177" s="175"/>
      <c r="AQ177" s="175"/>
      <c r="AR177" s="173" t="s">
        <v>106</v>
      </c>
      <c r="AS177" s="171" t="e">
        <f>61.582*ACOS(SIN(AE175)*SIN(AG175)+COS(AE175)*COS(AG175)*(AE176-AG176))*6076.12</f>
        <v>#VALUE!</v>
      </c>
      <c r="AT177" s="175"/>
      <c r="AU177" s="175"/>
    </row>
    <row r="178" spans="1:47" s="92" customFormat="1" ht="15.95" customHeight="1" thickBot="1" x14ac:dyDescent="0.3">
      <c r="A178" s="136">
        <v>34</v>
      </c>
      <c r="B178" s="236"/>
      <c r="C178" s="239"/>
      <c r="D178" s="138" t="s">
        <v>72</v>
      </c>
      <c r="E178" s="486" t="s">
        <v>83</v>
      </c>
      <c r="F178" s="487"/>
      <c r="G178" s="487"/>
      <c r="H178" s="487"/>
      <c r="I178" s="487"/>
      <c r="J178" s="488"/>
      <c r="K178" s="98" t="s">
        <v>15</v>
      </c>
      <c r="L178" s="188" t="s">
        <v>108</v>
      </c>
      <c r="M178" s="99" t="s">
        <v>78</v>
      </c>
      <c r="N178" s="100" t="s">
        <v>4</v>
      </c>
      <c r="O178" s="101" t="s">
        <v>17</v>
      </c>
      <c r="P178" s="202" t="s">
        <v>19</v>
      </c>
      <c r="Q178" s="256"/>
      <c r="R178" s="255"/>
      <c r="S178" s="255"/>
      <c r="T178" s="255"/>
      <c r="U178" s="262"/>
      <c r="V178" s="263"/>
      <c r="W178" s="263"/>
      <c r="X178" s="263"/>
      <c r="Y178" s="264"/>
      <c r="Z178" s="220"/>
      <c r="AA178" s="221"/>
      <c r="AB178" s="222"/>
      <c r="AC178" s="91"/>
    </row>
    <row r="179" spans="1:47" s="90" customFormat="1" ht="35.1" customHeight="1" thickTop="1" thickBot="1" x14ac:dyDescent="0.3">
      <c r="A179" s="215" t="str">
        <f>IF(Z176=1,"VERIFIED",IF(AA176=1,"RECHECKED",IF(V176=1,"RECHECK",IF(X176=1,"VERIFY",IF(Y176=1,"NEED PMT APP","SANITY CHECK ONLY")))))</f>
        <v>SANITY CHECK ONLY</v>
      </c>
      <c r="B179" s="237"/>
      <c r="C179" s="240"/>
      <c r="D179" s="139" t="s">
        <v>21</v>
      </c>
      <c r="E179" s="151" t="s">
        <v>0</v>
      </c>
      <c r="F179" s="155" t="s">
        <v>0</v>
      </c>
      <c r="G179" s="147" t="s">
        <v>0</v>
      </c>
      <c r="H179" s="146" t="s">
        <v>0</v>
      </c>
      <c r="I179" s="155" t="s">
        <v>0</v>
      </c>
      <c r="J179" s="147" t="s">
        <v>0</v>
      </c>
      <c r="K179" s="102" t="s">
        <v>0</v>
      </c>
      <c r="L179" s="182" t="str">
        <f>IF(E179=" ","Not being used ",AU175*6076.12)</f>
        <v xml:space="preserve">Not being used </v>
      </c>
      <c r="M179" s="181">
        <v>0</v>
      </c>
      <c r="N179" s="216" t="str">
        <f>IF(W176=1,"Need a Photo","Has a Photo")</f>
        <v>Need a Photo</v>
      </c>
      <c r="O179" s="209" t="s">
        <v>82</v>
      </c>
      <c r="P179" s="204" t="str">
        <f>IF(E179=" ","Not being used",(IF(L179&gt;O176,"OFF STA","ON STA")))</f>
        <v>Not being used</v>
      </c>
      <c r="Q179" s="257"/>
      <c r="R179" s="258"/>
      <c r="S179" s="258"/>
      <c r="T179" s="258"/>
      <c r="U179" s="265"/>
      <c r="V179" s="266"/>
      <c r="W179" s="266"/>
      <c r="X179" s="266"/>
      <c r="Y179" s="267"/>
      <c r="Z179" s="223"/>
      <c r="AA179" s="224"/>
      <c r="AB179" s="225"/>
      <c r="AC179" s="166"/>
      <c r="AD179" s="167"/>
      <c r="AE179" s="168" t="s">
        <v>89</v>
      </c>
      <c r="AF179" s="167"/>
      <c r="AG179" s="168" t="s">
        <v>90</v>
      </c>
      <c r="AH179" s="168"/>
      <c r="AI179" s="168" t="s">
        <v>91</v>
      </c>
      <c r="AJ179" s="167"/>
      <c r="AK179" s="169" t="s">
        <v>101</v>
      </c>
      <c r="AL179" s="167"/>
      <c r="AM179" s="168"/>
      <c r="AN179" s="167"/>
      <c r="AO179" s="169" t="s">
        <v>98</v>
      </c>
      <c r="AP179" s="167"/>
      <c r="AQ179" s="168"/>
      <c r="AR179" s="167"/>
      <c r="AS179" s="168"/>
      <c r="AT179" s="167"/>
      <c r="AU179" s="167"/>
    </row>
    <row r="180" spans="1:47" s="93" customFormat="1" ht="15.95" customHeight="1" thickTop="1" thickBot="1" x14ac:dyDescent="0.3">
      <c r="A180" s="165"/>
      <c r="B180" s="104" t="s">
        <v>10</v>
      </c>
      <c r="C180" s="105"/>
      <c r="D180" s="106" t="s">
        <v>11</v>
      </c>
      <c r="E180" s="148" t="s">
        <v>75</v>
      </c>
      <c r="F180" s="148" t="s">
        <v>76</v>
      </c>
      <c r="G180" s="141" t="s">
        <v>77</v>
      </c>
      <c r="H180" s="106" t="s">
        <v>75</v>
      </c>
      <c r="I180" s="148" t="s">
        <v>76</v>
      </c>
      <c r="J180" s="141" t="s">
        <v>77</v>
      </c>
      <c r="K180" s="107" t="s">
        <v>12</v>
      </c>
      <c r="L180" s="108" t="s">
        <v>13</v>
      </c>
      <c r="M180" s="108" t="s">
        <v>16</v>
      </c>
      <c r="N180" s="205" t="s">
        <v>14</v>
      </c>
      <c r="O180" s="206" t="s">
        <v>18</v>
      </c>
      <c r="P180" s="207" t="s">
        <v>80</v>
      </c>
      <c r="Q180" s="113" t="s">
        <v>79</v>
      </c>
      <c r="R180" s="114"/>
      <c r="S180" s="115" t="s">
        <v>20</v>
      </c>
      <c r="T180" s="194"/>
      <c r="U180" s="232" t="s">
        <v>109</v>
      </c>
      <c r="V180" s="233"/>
      <c r="W180" s="233"/>
      <c r="X180" s="233"/>
      <c r="Y180" s="234"/>
      <c r="Z180" s="116" t="s">
        <v>67</v>
      </c>
      <c r="AA180" s="117" t="s">
        <v>68</v>
      </c>
      <c r="AB180" s="118" t="s">
        <v>69</v>
      </c>
      <c r="AC180" s="170" t="s">
        <v>66</v>
      </c>
      <c r="AD180" s="173" t="s">
        <v>85</v>
      </c>
      <c r="AE180" s="172">
        <f>E181+F181/60+G181/60/60</f>
        <v>41.671971666666664</v>
      </c>
      <c r="AF180" s="173" t="s">
        <v>86</v>
      </c>
      <c r="AG180" s="172" t="e">
        <f>E184+F184/60+G184/60/60</f>
        <v>#VALUE!</v>
      </c>
      <c r="AH180" s="179" t="s">
        <v>92</v>
      </c>
      <c r="AI180" s="172" t="e">
        <f>AG180-AE180</f>
        <v>#VALUE!</v>
      </c>
      <c r="AJ180" s="173" t="s">
        <v>94</v>
      </c>
      <c r="AK180" s="172" t="e">
        <f>AI181*60*COS((AE180+AG180)/2*PI()/180)</f>
        <v>#VALUE!</v>
      </c>
      <c r="AL180" s="173" t="s">
        <v>96</v>
      </c>
      <c r="AM180" s="172" t="e">
        <f>AK180*6076.12</f>
        <v>#VALUE!</v>
      </c>
      <c r="AN180" s="173" t="s">
        <v>99</v>
      </c>
      <c r="AO180" s="172">
        <f>AE180*PI()/180</f>
        <v>0.7273131113811222</v>
      </c>
      <c r="AP180" s="173" t="s">
        <v>102</v>
      </c>
      <c r="AQ180" s="172" t="e">
        <f>AG180 *PI()/180</f>
        <v>#VALUE!</v>
      </c>
      <c r="AR180" s="173" t="s">
        <v>104</v>
      </c>
      <c r="AS180" s="172" t="e">
        <f>1*ATAN2(COS(AO180)*SIN(AQ180)-SIN(AO180)*COS(AQ180)*COS(AQ181-AO181),SIN(AQ181-AO181)*COS(AQ180))</f>
        <v>#VALUE!</v>
      </c>
      <c r="AT180" s="174" t="s">
        <v>107</v>
      </c>
      <c r="AU180" s="180" t="e">
        <f>SQRT(AK181*AK181+AK180*AK180)</f>
        <v>#VALUE!</v>
      </c>
    </row>
    <row r="181" spans="1:47" s="93" customFormat="1" ht="15.95" customHeight="1" thickBot="1" x14ac:dyDescent="0.3">
      <c r="A181" s="96">
        <v>13985</v>
      </c>
      <c r="B181" s="235" t="s">
        <v>162</v>
      </c>
      <c r="C181" s="238" t="s">
        <v>0</v>
      </c>
      <c r="D181" s="138" t="s">
        <v>66</v>
      </c>
      <c r="E181" s="149">
        <v>41</v>
      </c>
      <c r="F181" s="153">
        <v>40</v>
      </c>
      <c r="G181" s="97">
        <v>19.097999999999999</v>
      </c>
      <c r="H181" s="129">
        <v>69</v>
      </c>
      <c r="I181" s="153">
        <v>57</v>
      </c>
      <c r="J181" s="97">
        <v>42.463999999999999</v>
      </c>
      <c r="K181" s="241" t="s">
        <v>0</v>
      </c>
      <c r="L181" s="243" t="s">
        <v>0</v>
      </c>
      <c r="M181" s="245">
        <v>5.7</v>
      </c>
      <c r="N181" s="246">
        <f>IF(M181=" "," ",(M181+$B$8-M184))</f>
        <v>5.7</v>
      </c>
      <c r="O181" s="248">
        <v>50</v>
      </c>
      <c r="P181" s="250">
        <v>42974</v>
      </c>
      <c r="Q181" s="111">
        <v>43205</v>
      </c>
      <c r="R181" s="112">
        <v>43435</v>
      </c>
      <c r="S181" s="252" t="s">
        <v>124</v>
      </c>
      <c r="T181" s="253"/>
      <c r="U181" s="195">
        <v>1</v>
      </c>
      <c r="V181" s="119" t="s">
        <v>0</v>
      </c>
      <c r="W181" s="120">
        <v>1</v>
      </c>
      <c r="X181" s="121" t="s">
        <v>0</v>
      </c>
      <c r="Y181" s="122" t="s">
        <v>0</v>
      </c>
      <c r="Z181" s="123" t="s">
        <v>0</v>
      </c>
      <c r="AA181" s="119" t="s">
        <v>0</v>
      </c>
      <c r="AB181" s="124" t="s">
        <v>0</v>
      </c>
      <c r="AC181" s="170" t="s">
        <v>21</v>
      </c>
      <c r="AD181" s="173" t="s">
        <v>87</v>
      </c>
      <c r="AE181" s="172">
        <f>H181+I181/60+J181/60/60</f>
        <v>69.961795555555554</v>
      </c>
      <c r="AF181" s="173" t="s">
        <v>88</v>
      </c>
      <c r="AG181" s="172" t="e">
        <f>H184+I184/60+J184/60/60</f>
        <v>#VALUE!</v>
      </c>
      <c r="AH181" s="179" t="s">
        <v>93</v>
      </c>
      <c r="AI181" s="172" t="e">
        <f>AE181-AG181</f>
        <v>#VALUE!</v>
      </c>
      <c r="AJ181" s="173" t="s">
        <v>95</v>
      </c>
      <c r="AK181" s="172" t="e">
        <f>AI180*60</f>
        <v>#VALUE!</v>
      </c>
      <c r="AL181" s="173" t="s">
        <v>97</v>
      </c>
      <c r="AM181" s="172" t="e">
        <f>AK181*6076.12</f>
        <v>#VALUE!</v>
      </c>
      <c r="AN181" s="173" t="s">
        <v>100</v>
      </c>
      <c r="AO181" s="172">
        <f>AE181*PI()/180</f>
        <v>1.22106368305158</v>
      </c>
      <c r="AP181" s="173" t="s">
        <v>103</v>
      </c>
      <c r="AQ181" s="172" t="e">
        <f>AG181*PI()/180</f>
        <v>#VALUE!</v>
      </c>
      <c r="AR181" s="173" t="s">
        <v>105</v>
      </c>
      <c r="AS181" s="171" t="e">
        <f>IF(360+AS180/(2*PI())*360&gt;360,AS180/(PI())*360,360+AS180/(2*PI())*360)</f>
        <v>#VALUE!</v>
      </c>
      <c r="AT181" s="175"/>
      <c r="AU181" s="175"/>
    </row>
    <row r="182" spans="1:47" s="93" customFormat="1" ht="15.95" customHeight="1" thickTop="1" thickBot="1" x14ac:dyDescent="0.3">
      <c r="A182" s="140">
        <v>200100217966</v>
      </c>
      <c r="B182" s="236"/>
      <c r="C182" s="239"/>
      <c r="D182" s="138" t="s">
        <v>71</v>
      </c>
      <c r="E182" s="150">
        <f t="shared" ref="E182:J182" si="39">E181</f>
        <v>41</v>
      </c>
      <c r="F182" s="154">
        <f t="shared" si="39"/>
        <v>40</v>
      </c>
      <c r="G182" s="144">
        <f t="shared" si="39"/>
        <v>19.097999999999999</v>
      </c>
      <c r="H182" s="126">
        <f t="shared" si="39"/>
        <v>69</v>
      </c>
      <c r="I182" s="154">
        <f t="shared" si="39"/>
        <v>57</v>
      </c>
      <c r="J182" s="145">
        <f t="shared" si="39"/>
        <v>42.463999999999999</v>
      </c>
      <c r="K182" s="242"/>
      <c r="L182" s="244"/>
      <c r="M182" s="245"/>
      <c r="N182" s="247"/>
      <c r="O182" s="249"/>
      <c r="P182" s="251"/>
      <c r="Q182" s="254" t="s">
        <v>163</v>
      </c>
      <c r="R182" s="255"/>
      <c r="S182" s="255"/>
      <c r="T182" s="255"/>
      <c r="U182" s="259" t="s">
        <v>171</v>
      </c>
      <c r="V182" s="260"/>
      <c r="W182" s="260"/>
      <c r="X182" s="260"/>
      <c r="Y182" s="261"/>
      <c r="Z182" s="217" t="s">
        <v>117</v>
      </c>
      <c r="AA182" s="218"/>
      <c r="AB182" s="219"/>
      <c r="AC182" s="176"/>
      <c r="AD182" s="175"/>
      <c r="AE182" s="175"/>
      <c r="AF182" s="175"/>
      <c r="AG182" s="175"/>
      <c r="AH182" s="175"/>
      <c r="AI182" s="175"/>
      <c r="AJ182" s="175"/>
      <c r="AK182" s="175"/>
      <c r="AL182" s="175"/>
      <c r="AM182" s="175"/>
      <c r="AN182" s="175"/>
      <c r="AO182" s="175"/>
      <c r="AP182" s="175"/>
      <c r="AQ182" s="175"/>
      <c r="AR182" s="173" t="s">
        <v>106</v>
      </c>
      <c r="AS182" s="171" t="e">
        <f>61.582*ACOS(SIN(AE180)*SIN(AG180)+COS(AE180)*COS(AG180)*(AE181-AG181))*6076.12</f>
        <v>#VALUE!</v>
      </c>
      <c r="AT182" s="175"/>
      <c r="AU182" s="175"/>
    </row>
    <row r="183" spans="1:47" s="92" customFormat="1" ht="15.95" customHeight="1" thickBot="1" x14ac:dyDescent="0.3">
      <c r="A183" s="136">
        <v>35</v>
      </c>
      <c r="B183" s="236"/>
      <c r="C183" s="239"/>
      <c r="D183" s="138" t="s">
        <v>72</v>
      </c>
      <c r="E183" s="486" t="s">
        <v>83</v>
      </c>
      <c r="F183" s="487"/>
      <c r="G183" s="487"/>
      <c r="H183" s="487"/>
      <c r="I183" s="487"/>
      <c r="J183" s="488"/>
      <c r="K183" s="98" t="s">
        <v>15</v>
      </c>
      <c r="L183" s="188" t="s">
        <v>108</v>
      </c>
      <c r="M183" s="99" t="s">
        <v>78</v>
      </c>
      <c r="N183" s="100" t="s">
        <v>4</v>
      </c>
      <c r="O183" s="101" t="s">
        <v>17</v>
      </c>
      <c r="P183" s="202" t="s">
        <v>19</v>
      </c>
      <c r="Q183" s="256"/>
      <c r="R183" s="255"/>
      <c r="S183" s="255"/>
      <c r="T183" s="255"/>
      <c r="U183" s="262"/>
      <c r="V183" s="263"/>
      <c r="W183" s="263"/>
      <c r="X183" s="263"/>
      <c r="Y183" s="264"/>
      <c r="Z183" s="220"/>
      <c r="AA183" s="221"/>
      <c r="AB183" s="222"/>
      <c r="AC183" s="91"/>
    </row>
    <row r="184" spans="1:47" s="90" customFormat="1" ht="35.1" customHeight="1" thickTop="1" thickBot="1" x14ac:dyDescent="0.3">
      <c r="A184" s="215" t="str">
        <f>IF(Z181=1,"VERIFIED",IF(AA181=1,"RECHECKED",IF(V181=1,"RECHECK",IF(X181=1,"VERIFY",IF(Y181=1,"NEED PMT APP","SANITY CHECK ONLY")))))</f>
        <v>SANITY CHECK ONLY</v>
      </c>
      <c r="B184" s="237"/>
      <c r="C184" s="240"/>
      <c r="D184" s="139" t="s">
        <v>21</v>
      </c>
      <c r="E184" s="151" t="s">
        <v>0</v>
      </c>
      <c r="F184" s="155" t="s">
        <v>0</v>
      </c>
      <c r="G184" s="147" t="s">
        <v>0</v>
      </c>
      <c r="H184" s="146" t="s">
        <v>0</v>
      </c>
      <c r="I184" s="155" t="s">
        <v>0</v>
      </c>
      <c r="J184" s="147" t="s">
        <v>0</v>
      </c>
      <c r="K184" s="102" t="s">
        <v>0</v>
      </c>
      <c r="L184" s="182" t="str">
        <f>IF(E184=" ","Not being used ",AU180*6076.12)</f>
        <v xml:space="preserve">Not being used </v>
      </c>
      <c r="M184" s="181">
        <v>0</v>
      </c>
      <c r="N184" s="216" t="str">
        <f>IF(W181=1,"Need a Photo","Has a Photo")</f>
        <v>Need a Photo</v>
      </c>
      <c r="O184" s="209" t="s">
        <v>82</v>
      </c>
      <c r="P184" s="204" t="str">
        <f>IF(E184=" ","Not being used",(IF(L184&gt;O181,"OFF STA","ON STA")))</f>
        <v>Not being used</v>
      </c>
      <c r="Q184" s="257"/>
      <c r="R184" s="258"/>
      <c r="S184" s="258"/>
      <c r="T184" s="258"/>
      <c r="U184" s="265"/>
      <c r="V184" s="266"/>
      <c r="W184" s="266"/>
      <c r="X184" s="266"/>
      <c r="Y184" s="267"/>
      <c r="Z184" s="223"/>
      <c r="AA184" s="224"/>
      <c r="AB184" s="225"/>
      <c r="AC184" s="166"/>
      <c r="AD184" s="167"/>
      <c r="AE184" s="168" t="s">
        <v>89</v>
      </c>
      <c r="AF184" s="167"/>
      <c r="AG184" s="168" t="s">
        <v>90</v>
      </c>
      <c r="AH184" s="168"/>
      <c r="AI184" s="168" t="s">
        <v>91</v>
      </c>
      <c r="AJ184" s="167"/>
      <c r="AK184" s="169" t="s">
        <v>101</v>
      </c>
      <c r="AL184" s="167"/>
      <c r="AM184" s="168"/>
      <c r="AN184" s="167"/>
      <c r="AO184" s="169" t="s">
        <v>98</v>
      </c>
      <c r="AP184" s="167"/>
      <c r="AQ184" s="168"/>
      <c r="AR184" s="167"/>
      <c r="AS184" s="168"/>
      <c r="AT184" s="167"/>
      <c r="AU184" s="167"/>
    </row>
    <row r="185" spans="1:47" s="93" customFormat="1" ht="15.95" customHeight="1" thickTop="1" thickBot="1" x14ac:dyDescent="0.3">
      <c r="A185" s="165"/>
      <c r="B185" s="104" t="s">
        <v>10</v>
      </c>
      <c r="C185" s="105"/>
      <c r="D185" s="106" t="s">
        <v>11</v>
      </c>
      <c r="E185" s="148" t="s">
        <v>75</v>
      </c>
      <c r="F185" s="148" t="s">
        <v>76</v>
      </c>
      <c r="G185" s="141" t="s">
        <v>77</v>
      </c>
      <c r="H185" s="106" t="s">
        <v>75</v>
      </c>
      <c r="I185" s="148" t="s">
        <v>76</v>
      </c>
      <c r="J185" s="141" t="s">
        <v>77</v>
      </c>
      <c r="K185" s="107" t="s">
        <v>12</v>
      </c>
      <c r="L185" s="108" t="s">
        <v>13</v>
      </c>
      <c r="M185" s="108" t="s">
        <v>16</v>
      </c>
      <c r="N185" s="109" t="s">
        <v>14</v>
      </c>
      <c r="O185" s="110" t="s">
        <v>18</v>
      </c>
      <c r="P185" s="201" t="s">
        <v>80</v>
      </c>
      <c r="Q185" s="113" t="s">
        <v>79</v>
      </c>
      <c r="R185" s="114"/>
      <c r="S185" s="115" t="s">
        <v>20</v>
      </c>
      <c r="T185" s="194"/>
      <c r="U185" s="232" t="s">
        <v>109</v>
      </c>
      <c r="V185" s="233"/>
      <c r="W185" s="233"/>
      <c r="X185" s="233"/>
      <c r="Y185" s="234"/>
      <c r="Z185" s="133" t="s">
        <v>67</v>
      </c>
      <c r="AA185" s="134" t="s">
        <v>68</v>
      </c>
      <c r="AB185" s="135" t="s">
        <v>69</v>
      </c>
      <c r="AC185" s="170" t="s">
        <v>66</v>
      </c>
      <c r="AD185" s="173" t="s">
        <v>85</v>
      </c>
      <c r="AE185" s="172">
        <f>E186+F186/60+G186/60/60</f>
        <v>41.671705833333334</v>
      </c>
      <c r="AF185" s="173" t="s">
        <v>86</v>
      </c>
      <c r="AG185" s="172" t="e">
        <f>E189+F189/60+G189/60/60</f>
        <v>#VALUE!</v>
      </c>
      <c r="AH185" s="179" t="s">
        <v>92</v>
      </c>
      <c r="AI185" s="172" t="e">
        <f>AG185-AE185</f>
        <v>#VALUE!</v>
      </c>
      <c r="AJ185" s="173" t="s">
        <v>94</v>
      </c>
      <c r="AK185" s="172" t="e">
        <f>AI186*60*COS((AE185+AG185)/2*PI()/180)</f>
        <v>#VALUE!</v>
      </c>
      <c r="AL185" s="173" t="s">
        <v>96</v>
      </c>
      <c r="AM185" s="172" t="e">
        <f>AK185*6076.12</f>
        <v>#VALUE!</v>
      </c>
      <c r="AN185" s="173" t="s">
        <v>99</v>
      </c>
      <c r="AO185" s="172">
        <f>AE185*PI()/180</f>
        <v>0.7273084717141941</v>
      </c>
      <c r="AP185" s="173" t="s">
        <v>102</v>
      </c>
      <c r="AQ185" s="172" t="e">
        <f>AG185 *PI()/180</f>
        <v>#VALUE!</v>
      </c>
      <c r="AR185" s="173" t="s">
        <v>104</v>
      </c>
      <c r="AS185" s="172" t="e">
        <f>1*ATAN2(COS(AO185)*SIN(AQ185)-SIN(AO185)*COS(AQ185)*COS(AQ186-AO186),SIN(AQ186-AO186)*COS(AQ185))</f>
        <v>#VALUE!</v>
      </c>
      <c r="AT185" s="174" t="s">
        <v>107</v>
      </c>
      <c r="AU185" s="180" t="e">
        <f>SQRT(AK186*AK186+AK185*AK185)</f>
        <v>#VALUE!</v>
      </c>
    </row>
    <row r="186" spans="1:47" s="93" customFormat="1" ht="15.95" customHeight="1" thickBot="1" x14ac:dyDescent="0.3">
      <c r="A186" s="96">
        <v>13990</v>
      </c>
      <c r="B186" s="235" t="s">
        <v>164</v>
      </c>
      <c r="C186" s="238" t="s">
        <v>0</v>
      </c>
      <c r="D186" s="138" t="s">
        <v>66</v>
      </c>
      <c r="E186" s="149">
        <v>41</v>
      </c>
      <c r="F186" s="153">
        <v>40</v>
      </c>
      <c r="G186" s="97">
        <v>18.140999999999998</v>
      </c>
      <c r="H186" s="129">
        <v>69</v>
      </c>
      <c r="I186" s="153">
        <v>57</v>
      </c>
      <c r="J186" s="97">
        <v>37.280999999999999</v>
      </c>
      <c r="K186" s="241" t="s">
        <v>0</v>
      </c>
      <c r="L186" s="243" t="s">
        <v>0</v>
      </c>
      <c r="M186" s="245">
        <v>10</v>
      </c>
      <c r="N186" s="246">
        <f>IF(M186=" "," ",(M186+$B$8-M189))</f>
        <v>10</v>
      </c>
      <c r="O186" s="248">
        <v>50</v>
      </c>
      <c r="P186" s="250">
        <v>42996</v>
      </c>
      <c r="Q186" s="111">
        <v>43205</v>
      </c>
      <c r="R186" s="112">
        <v>43435</v>
      </c>
      <c r="S186" s="252" t="s">
        <v>81</v>
      </c>
      <c r="T186" s="253"/>
      <c r="U186" s="195">
        <v>1</v>
      </c>
      <c r="V186" s="119" t="s">
        <v>0</v>
      </c>
      <c r="W186" s="120" t="s">
        <v>0</v>
      </c>
      <c r="X186" s="121" t="s">
        <v>0</v>
      </c>
      <c r="Y186" s="122" t="s">
        <v>0</v>
      </c>
      <c r="Z186" s="131" t="s">
        <v>0</v>
      </c>
      <c r="AA186" s="130" t="s">
        <v>0</v>
      </c>
      <c r="AB186" s="132" t="s">
        <v>0</v>
      </c>
      <c r="AC186" s="170" t="s">
        <v>21</v>
      </c>
      <c r="AD186" s="173" t="s">
        <v>87</v>
      </c>
      <c r="AE186" s="172">
        <f>H186+I186/60+J186/60/60</f>
        <v>69.960355833333338</v>
      </c>
      <c r="AF186" s="173" t="s">
        <v>88</v>
      </c>
      <c r="AG186" s="172" t="e">
        <f>H189+I189/60+J189/60/60</f>
        <v>#VALUE!</v>
      </c>
      <c r="AH186" s="179" t="s">
        <v>93</v>
      </c>
      <c r="AI186" s="172" t="e">
        <f>AE186-AG186</f>
        <v>#VALUE!</v>
      </c>
      <c r="AJ186" s="173" t="s">
        <v>95</v>
      </c>
      <c r="AK186" s="172" t="e">
        <f>AI185*60</f>
        <v>#VALUE!</v>
      </c>
      <c r="AL186" s="173" t="s">
        <v>97</v>
      </c>
      <c r="AM186" s="172" t="e">
        <f>AK186*6076.12</f>
        <v>#VALUE!</v>
      </c>
      <c r="AN186" s="173" t="s">
        <v>100</v>
      </c>
      <c r="AO186" s="172">
        <f>AE186*PI()/180</f>
        <v>1.2210385551584881</v>
      </c>
      <c r="AP186" s="173" t="s">
        <v>103</v>
      </c>
      <c r="AQ186" s="172" t="e">
        <f>AG186*PI()/180</f>
        <v>#VALUE!</v>
      </c>
      <c r="AR186" s="173" t="s">
        <v>105</v>
      </c>
      <c r="AS186" s="171" t="e">
        <f>IF(360+AS185/(2*PI())*360&gt;360,AS185/(PI())*360,360+AS185/(2*PI())*360)</f>
        <v>#VALUE!</v>
      </c>
      <c r="AT186" s="175"/>
      <c r="AU186" s="175"/>
    </row>
    <row r="187" spans="1:47" s="93" customFormat="1" ht="15.95" customHeight="1" thickTop="1" thickBot="1" x14ac:dyDescent="0.3">
      <c r="A187" s="140">
        <v>200100217967</v>
      </c>
      <c r="B187" s="236"/>
      <c r="C187" s="239"/>
      <c r="D187" s="138" t="s">
        <v>71</v>
      </c>
      <c r="E187" s="150">
        <f t="shared" ref="E187:J187" si="40">E186</f>
        <v>41</v>
      </c>
      <c r="F187" s="154">
        <f t="shared" si="40"/>
        <v>40</v>
      </c>
      <c r="G187" s="144">
        <f t="shared" si="40"/>
        <v>18.140999999999998</v>
      </c>
      <c r="H187" s="126">
        <f t="shared" si="40"/>
        <v>69</v>
      </c>
      <c r="I187" s="154">
        <f t="shared" si="40"/>
        <v>57</v>
      </c>
      <c r="J187" s="145">
        <f t="shared" si="40"/>
        <v>37.280999999999999</v>
      </c>
      <c r="K187" s="242"/>
      <c r="L187" s="244"/>
      <c r="M187" s="245"/>
      <c r="N187" s="247"/>
      <c r="O187" s="249"/>
      <c r="P187" s="251"/>
      <c r="Q187" s="268" t="s">
        <v>125</v>
      </c>
      <c r="R187" s="269"/>
      <c r="S187" s="269"/>
      <c r="T187" s="269"/>
      <c r="U187" s="259" t="s">
        <v>171</v>
      </c>
      <c r="V187" s="260"/>
      <c r="W187" s="260"/>
      <c r="X187" s="260"/>
      <c r="Y187" s="261"/>
      <c r="Z187" s="217" t="s">
        <v>117</v>
      </c>
      <c r="AA187" s="218"/>
      <c r="AB187" s="219"/>
      <c r="AC187" s="176"/>
      <c r="AD187" s="175"/>
      <c r="AE187" s="175"/>
      <c r="AF187" s="175"/>
      <c r="AG187" s="175"/>
      <c r="AH187" s="175"/>
      <c r="AI187" s="175"/>
      <c r="AJ187" s="175"/>
      <c r="AK187" s="175"/>
      <c r="AL187" s="175"/>
      <c r="AM187" s="175"/>
      <c r="AN187" s="175"/>
      <c r="AO187" s="175"/>
      <c r="AP187" s="175"/>
      <c r="AQ187" s="175"/>
      <c r="AR187" s="173" t="s">
        <v>106</v>
      </c>
      <c r="AS187" s="171" t="e">
        <f>61.582*ACOS(SIN(AE185)*SIN(AG185)+COS(AE185)*COS(AG185)*(AE186-AG186))*6076.12</f>
        <v>#VALUE!</v>
      </c>
      <c r="AT187" s="175"/>
      <c r="AU187" s="175"/>
    </row>
    <row r="188" spans="1:47" s="92" customFormat="1" ht="15.95" customHeight="1" thickBot="1" x14ac:dyDescent="0.3">
      <c r="A188" s="136">
        <v>36</v>
      </c>
      <c r="B188" s="236"/>
      <c r="C188" s="239"/>
      <c r="D188" s="138" t="s">
        <v>72</v>
      </c>
      <c r="E188" s="486" t="s">
        <v>83</v>
      </c>
      <c r="F188" s="487"/>
      <c r="G188" s="487"/>
      <c r="H188" s="487"/>
      <c r="I188" s="487"/>
      <c r="J188" s="488"/>
      <c r="K188" s="98" t="s">
        <v>15</v>
      </c>
      <c r="L188" s="188" t="s">
        <v>108</v>
      </c>
      <c r="M188" s="99" t="s">
        <v>78</v>
      </c>
      <c r="N188" s="100" t="s">
        <v>4</v>
      </c>
      <c r="O188" s="101" t="s">
        <v>17</v>
      </c>
      <c r="P188" s="202" t="s">
        <v>19</v>
      </c>
      <c r="Q188" s="270"/>
      <c r="R188" s="269"/>
      <c r="S188" s="269"/>
      <c r="T188" s="269"/>
      <c r="U188" s="262"/>
      <c r="V188" s="263"/>
      <c r="W188" s="263"/>
      <c r="X188" s="263"/>
      <c r="Y188" s="264"/>
      <c r="Z188" s="220"/>
      <c r="AA188" s="221"/>
      <c r="AB188" s="222"/>
      <c r="AC188" s="91"/>
    </row>
    <row r="189" spans="1:47" s="90" customFormat="1" ht="35.1" customHeight="1" thickTop="1" thickBot="1" x14ac:dyDescent="0.3">
      <c r="A189" s="215" t="str">
        <f>IF(Z186=1,"VERIFIED",IF(AA186=1,"RECHECKED",IF(V186=1,"RECHECK",IF(X186=1,"VERIFY",IF(Y186=1,"NEED PMT APP","SANITY CHECK ONLY")))))</f>
        <v>SANITY CHECK ONLY</v>
      </c>
      <c r="B189" s="237"/>
      <c r="C189" s="240"/>
      <c r="D189" s="139" t="s">
        <v>21</v>
      </c>
      <c r="E189" s="151" t="s">
        <v>0</v>
      </c>
      <c r="F189" s="155" t="s">
        <v>0</v>
      </c>
      <c r="G189" s="147" t="s">
        <v>0</v>
      </c>
      <c r="H189" s="146" t="s">
        <v>0</v>
      </c>
      <c r="I189" s="155" t="s">
        <v>0</v>
      </c>
      <c r="J189" s="147" t="s">
        <v>0</v>
      </c>
      <c r="K189" s="102" t="s">
        <v>0</v>
      </c>
      <c r="L189" s="182" t="str">
        <f>IF(E189=" ","Not being used ",AU185*6076.12)</f>
        <v xml:space="preserve">Not being used </v>
      </c>
      <c r="M189" s="181">
        <v>0</v>
      </c>
      <c r="N189" s="210" t="str">
        <f>IF(W186=1,"Need Photo","Has Photo")</f>
        <v>Has Photo</v>
      </c>
      <c r="O189" s="209" t="s">
        <v>82</v>
      </c>
      <c r="P189" s="204" t="str">
        <f>IF(E189=" ","Not being used",(IF(L189&gt;O186,"OFF STA","ON STA")))</f>
        <v>Not being used</v>
      </c>
      <c r="Q189" s="271"/>
      <c r="R189" s="272"/>
      <c r="S189" s="272"/>
      <c r="T189" s="272"/>
      <c r="U189" s="265"/>
      <c r="V189" s="266"/>
      <c r="W189" s="266"/>
      <c r="X189" s="266"/>
      <c r="Y189" s="267"/>
      <c r="Z189" s="223"/>
      <c r="AA189" s="224"/>
      <c r="AB189" s="225"/>
      <c r="AC189" s="166"/>
      <c r="AD189" s="167"/>
      <c r="AE189" s="168" t="s">
        <v>89</v>
      </c>
      <c r="AF189" s="167"/>
      <c r="AG189" s="168" t="s">
        <v>90</v>
      </c>
      <c r="AH189" s="168"/>
      <c r="AI189" s="168" t="s">
        <v>91</v>
      </c>
      <c r="AJ189" s="167"/>
      <c r="AK189" s="169" t="s">
        <v>101</v>
      </c>
      <c r="AL189" s="167"/>
      <c r="AM189" s="168"/>
      <c r="AN189" s="167"/>
      <c r="AO189" s="169" t="s">
        <v>98</v>
      </c>
      <c r="AP189" s="167"/>
      <c r="AQ189" s="168"/>
      <c r="AR189" s="167"/>
      <c r="AS189" s="168"/>
      <c r="AT189" s="167"/>
      <c r="AU189" s="167"/>
    </row>
    <row r="190" spans="1:47" s="93" customFormat="1" ht="15.95" customHeight="1" thickTop="1" thickBot="1" x14ac:dyDescent="0.3">
      <c r="A190" s="165"/>
      <c r="B190" s="104" t="s">
        <v>10</v>
      </c>
      <c r="C190" s="105"/>
      <c r="D190" s="106" t="s">
        <v>11</v>
      </c>
      <c r="E190" s="148" t="s">
        <v>75</v>
      </c>
      <c r="F190" s="148" t="s">
        <v>76</v>
      </c>
      <c r="G190" s="141" t="s">
        <v>77</v>
      </c>
      <c r="H190" s="106" t="s">
        <v>75</v>
      </c>
      <c r="I190" s="148" t="s">
        <v>76</v>
      </c>
      <c r="J190" s="141" t="s">
        <v>77</v>
      </c>
      <c r="K190" s="107" t="s">
        <v>12</v>
      </c>
      <c r="L190" s="108" t="s">
        <v>13</v>
      </c>
      <c r="M190" s="108" t="s">
        <v>16</v>
      </c>
      <c r="N190" s="205" t="s">
        <v>14</v>
      </c>
      <c r="O190" s="206" t="s">
        <v>18</v>
      </c>
      <c r="P190" s="207" t="s">
        <v>80</v>
      </c>
      <c r="Q190" s="113" t="s">
        <v>79</v>
      </c>
      <c r="R190" s="114"/>
      <c r="S190" s="115" t="s">
        <v>20</v>
      </c>
      <c r="T190" s="194"/>
      <c r="U190" s="232" t="s">
        <v>109</v>
      </c>
      <c r="V190" s="233"/>
      <c r="W190" s="233"/>
      <c r="X190" s="233"/>
      <c r="Y190" s="234"/>
      <c r="Z190" s="133" t="s">
        <v>67</v>
      </c>
      <c r="AA190" s="134" t="s">
        <v>68</v>
      </c>
      <c r="AB190" s="135" t="s">
        <v>69</v>
      </c>
      <c r="AC190" s="170" t="s">
        <v>66</v>
      </c>
      <c r="AD190" s="173" t="s">
        <v>85</v>
      </c>
      <c r="AE190" s="172">
        <f>E191+F191/60+G191/60/60</f>
        <v>41.672333333333334</v>
      </c>
      <c r="AF190" s="173" t="s">
        <v>86</v>
      </c>
      <c r="AG190" s="172" t="e">
        <f>E194+F194/60+G194/60/60</f>
        <v>#VALUE!</v>
      </c>
      <c r="AH190" s="179" t="s">
        <v>92</v>
      </c>
      <c r="AI190" s="172" t="e">
        <f>AG190-AE190</f>
        <v>#VALUE!</v>
      </c>
      <c r="AJ190" s="173" t="s">
        <v>94</v>
      </c>
      <c r="AK190" s="172" t="e">
        <f>AI191*60*COS((AE190+AG190)/2*PI()/180)</f>
        <v>#VALUE!</v>
      </c>
      <c r="AL190" s="173" t="s">
        <v>96</v>
      </c>
      <c r="AM190" s="172" t="e">
        <f>AK190*6076.12</f>
        <v>#VALUE!</v>
      </c>
      <c r="AN190" s="173" t="s">
        <v>99</v>
      </c>
      <c r="AO190" s="172">
        <f>AE190*PI()/180</f>
        <v>0.72731942365525037</v>
      </c>
      <c r="AP190" s="173" t="s">
        <v>102</v>
      </c>
      <c r="AQ190" s="172" t="e">
        <f>AG190 *PI()/180</f>
        <v>#VALUE!</v>
      </c>
      <c r="AR190" s="173" t="s">
        <v>104</v>
      </c>
      <c r="AS190" s="172" t="e">
        <f>1*ATAN2(COS(AO190)*SIN(AQ190)-SIN(AO190)*COS(AQ190)*COS(AQ191-AO191),SIN(AQ191-AO191)*COS(AQ190))</f>
        <v>#VALUE!</v>
      </c>
      <c r="AT190" s="174" t="s">
        <v>107</v>
      </c>
      <c r="AU190" s="180" t="e">
        <f>SQRT(AK191*AK191+AK190*AK190)</f>
        <v>#VALUE!</v>
      </c>
    </row>
    <row r="191" spans="1:47" s="93" customFormat="1" ht="15.95" customHeight="1" thickBot="1" x14ac:dyDescent="0.3">
      <c r="A191" s="96">
        <v>13995</v>
      </c>
      <c r="B191" s="235" t="s">
        <v>165</v>
      </c>
      <c r="C191" s="238" t="s">
        <v>0</v>
      </c>
      <c r="D191" s="138" t="s">
        <v>66</v>
      </c>
      <c r="E191" s="149">
        <v>41</v>
      </c>
      <c r="F191" s="153">
        <v>40</v>
      </c>
      <c r="G191" s="97">
        <v>20.399999999999999</v>
      </c>
      <c r="H191" s="129">
        <v>69</v>
      </c>
      <c r="I191" s="153">
        <v>57</v>
      </c>
      <c r="J191" s="97">
        <v>33.6</v>
      </c>
      <c r="K191" s="241" t="s">
        <v>0</v>
      </c>
      <c r="L191" s="243" t="s">
        <v>0</v>
      </c>
      <c r="M191" s="245">
        <v>6.4</v>
      </c>
      <c r="N191" s="246">
        <f>IF(M191=" "," ",(M191+$B$8-M194))</f>
        <v>6.4</v>
      </c>
      <c r="O191" s="248">
        <v>50</v>
      </c>
      <c r="P191" s="250">
        <v>42974</v>
      </c>
      <c r="Q191" s="111">
        <v>43205</v>
      </c>
      <c r="R191" s="112">
        <v>43435</v>
      </c>
      <c r="S191" s="252" t="s">
        <v>81</v>
      </c>
      <c r="T191" s="253"/>
      <c r="U191" s="195">
        <v>1</v>
      </c>
      <c r="V191" s="119" t="s">
        <v>0</v>
      </c>
      <c r="W191" s="120">
        <v>1</v>
      </c>
      <c r="X191" s="121" t="s">
        <v>0</v>
      </c>
      <c r="Y191" s="122" t="s">
        <v>0</v>
      </c>
      <c r="Z191" s="131" t="s">
        <v>0</v>
      </c>
      <c r="AA191" s="130" t="s">
        <v>0</v>
      </c>
      <c r="AB191" s="132" t="s">
        <v>0</v>
      </c>
      <c r="AC191" s="170" t="s">
        <v>21</v>
      </c>
      <c r="AD191" s="173" t="s">
        <v>87</v>
      </c>
      <c r="AE191" s="172">
        <f>H191+I191/60+J191/60/60</f>
        <v>69.959333333333333</v>
      </c>
      <c r="AF191" s="173" t="s">
        <v>88</v>
      </c>
      <c r="AG191" s="172" t="e">
        <f>H194+I194/60+J194/60/60</f>
        <v>#VALUE!</v>
      </c>
      <c r="AH191" s="179" t="s">
        <v>93</v>
      </c>
      <c r="AI191" s="172" t="e">
        <f>AE191-AG191</f>
        <v>#VALUE!</v>
      </c>
      <c r="AJ191" s="173" t="s">
        <v>95</v>
      </c>
      <c r="AK191" s="172" t="e">
        <f>AI190*60</f>
        <v>#VALUE!</v>
      </c>
      <c r="AL191" s="173" t="s">
        <v>97</v>
      </c>
      <c r="AM191" s="172" t="e">
        <f>AK191*6076.12</f>
        <v>#VALUE!</v>
      </c>
      <c r="AN191" s="173" t="s">
        <v>100</v>
      </c>
      <c r="AO191" s="172">
        <f>AE191*PI()/180</f>
        <v>1.2210207091668863</v>
      </c>
      <c r="AP191" s="173" t="s">
        <v>103</v>
      </c>
      <c r="AQ191" s="172" t="e">
        <f>AG191*PI()/180</f>
        <v>#VALUE!</v>
      </c>
      <c r="AR191" s="173" t="s">
        <v>105</v>
      </c>
      <c r="AS191" s="171" t="e">
        <f>IF(360+AS190/(2*PI())*360&gt;360,AS190/(PI())*360,360+AS190/(2*PI())*360)</f>
        <v>#VALUE!</v>
      </c>
      <c r="AT191" s="175"/>
      <c r="AU191" s="175"/>
    </row>
    <row r="192" spans="1:47" s="93" customFormat="1" ht="15.95" customHeight="1" thickTop="1" thickBot="1" x14ac:dyDescent="0.3">
      <c r="A192" s="140">
        <v>200100217968</v>
      </c>
      <c r="B192" s="236"/>
      <c r="C192" s="239"/>
      <c r="D192" s="138" t="s">
        <v>71</v>
      </c>
      <c r="E192" s="150">
        <f t="shared" ref="E192:J192" si="41">E191</f>
        <v>41</v>
      </c>
      <c r="F192" s="154">
        <f t="shared" si="41"/>
        <v>40</v>
      </c>
      <c r="G192" s="144">
        <f t="shared" si="41"/>
        <v>20.399999999999999</v>
      </c>
      <c r="H192" s="126">
        <f t="shared" si="41"/>
        <v>69</v>
      </c>
      <c r="I192" s="154">
        <f t="shared" si="41"/>
        <v>57</v>
      </c>
      <c r="J192" s="145">
        <f t="shared" si="41"/>
        <v>33.6</v>
      </c>
      <c r="K192" s="242"/>
      <c r="L192" s="244"/>
      <c r="M192" s="245"/>
      <c r="N192" s="247"/>
      <c r="O192" s="249"/>
      <c r="P192" s="251"/>
      <c r="Q192" s="464" t="s">
        <v>177</v>
      </c>
      <c r="R192" s="479"/>
      <c r="S192" s="479"/>
      <c r="T192" s="479"/>
      <c r="U192" s="259" t="s">
        <v>171</v>
      </c>
      <c r="V192" s="260"/>
      <c r="W192" s="260"/>
      <c r="X192" s="260"/>
      <c r="Y192" s="261"/>
      <c r="Z192" s="217" t="s">
        <v>117</v>
      </c>
      <c r="AA192" s="218"/>
      <c r="AB192" s="219"/>
      <c r="AC192" s="176"/>
      <c r="AD192" s="175"/>
      <c r="AE192" s="175"/>
      <c r="AF192" s="175"/>
      <c r="AG192" s="175"/>
      <c r="AH192" s="175"/>
      <c r="AI192" s="175"/>
      <c r="AJ192" s="175"/>
      <c r="AK192" s="175"/>
      <c r="AL192" s="175"/>
      <c r="AM192" s="175"/>
      <c r="AN192" s="175"/>
      <c r="AO192" s="175"/>
      <c r="AP192" s="175"/>
      <c r="AQ192" s="175"/>
      <c r="AR192" s="173" t="s">
        <v>106</v>
      </c>
      <c r="AS192" s="171" t="e">
        <f>61.582*ACOS(SIN(AE190)*SIN(AG190)+COS(AE190)*COS(AG190)*(AE191-AG191))*6076.12</f>
        <v>#VALUE!</v>
      </c>
      <c r="AT192" s="175"/>
      <c r="AU192" s="175"/>
    </row>
    <row r="193" spans="1:47" s="92" customFormat="1" ht="15.95" customHeight="1" thickBot="1" x14ac:dyDescent="0.3">
      <c r="A193" s="136">
        <v>37</v>
      </c>
      <c r="B193" s="236"/>
      <c r="C193" s="239"/>
      <c r="D193" s="138" t="s">
        <v>72</v>
      </c>
      <c r="E193" s="486" t="s">
        <v>83</v>
      </c>
      <c r="F193" s="487"/>
      <c r="G193" s="487"/>
      <c r="H193" s="487"/>
      <c r="I193" s="487"/>
      <c r="J193" s="488"/>
      <c r="K193" s="98" t="s">
        <v>15</v>
      </c>
      <c r="L193" s="188" t="s">
        <v>108</v>
      </c>
      <c r="M193" s="99" t="s">
        <v>78</v>
      </c>
      <c r="N193" s="100" t="s">
        <v>4</v>
      </c>
      <c r="O193" s="101" t="s">
        <v>17</v>
      </c>
      <c r="P193" s="202" t="s">
        <v>19</v>
      </c>
      <c r="Q193" s="480"/>
      <c r="R193" s="479"/>
      <c r="S193" s="479"/>
      <c r="T193" s="479"/>
      <c r="U193" s="262"/>
      <c r="V193" s="263"/>
      <c r="W193" s="263"/>
      <c r="X193" s="263"/>
      <c r="Y193" s="264"/>
      <c r="Z193" s="220"/>
      <c r="AA193" s="221"/>
      <c r="AB193" s="222"/>
      <c r="AC193" s="91"/>
    </row>
    <row r="194" spans="1:47" s="90" customFormat="1" ht="35.1" customHeight="1" thickTop="1" thickBot="1" x14ac:dyDescent="0.3">
      <c r="A194" s="215" t="str">
        <f>IF(Z191=1,"VERIFIED",IF(AA191=1,"RECHECKED",IF(V191=1,"RECHECK",IF(X191=1,"VERIFY",IF(Y191=1,"NEED PMT APP","SANITY CHECK ONLY")))))</f>
        <v>SANITY CHECK ONLY</v>
      </c>
      <c r="B194" s="237"/>
      <c r="C194" s="240"/>
      <c r="D194" s="139" t="s">
        <v>21</v>
      </c>
      <c r="E194" s="151" t="s">
        <v>0</v>
      </c>
      <c r="F194" s="155" t="s">
        <v>0</v>
      </c>
      <c r="G194" s="147" t="s">
        <v>0</v>
      </c>
      <c r="H194" s="146" t="s">
        <v>0</v>
      </c>
      <c r="I194" s="155" t="s">
        <v>0</v>
      </c>
      <c r="J194" s="147" t="s">
        <v>0</v>
      </c>
      <c r="K194" s="102" t="s">
        <v>0</v>
      </c>
      <c r="L194" s="182" t="str">
        <f>IF(E194=" ","Not being used ",AU190*6076.12)</f>
        <v xml:space="preserve">Not being used </v>
      </c>
      <c r="M194" s="181">
        <v>0</v>
      </c>
      <c r="N194" s="216" t="str">
        <f>IF(W191=1,"Need a Photo","Has a Photo")</f>
        <v>Need a Photo</v>
      </c>
      <c r="O194" s="209" t="s">
        <v>82</v>
      </c>
      <c r="P194" s="204" t="str">
        <f>IF(E194=" ","Not being used",(IF(L194&gt;O191,"OFF STA","ON STA")))</f>
        <v>Not being used</v>
      </c>
      <c r="Q194" s="481"/>
      <c r="R194" s="482"/>
      <c r="S194" s="482"/>
      <c r="T194" s="482"/>
      <c r="U194" s="265"/>
      <c r="V194" s="266"/>
      <c r="W194" s="266"/>
      <c r="X194" s="266"/>
      <c r="Y194" s="267"/>
      <c r="Z194" s="223"/>
      <c r="AA194" s="224"/>
      <c r="AB194" s="225"/>
      <c r="AC194" s="166"/>
      <c r="AD194" s="167"/>
      <c r="AE194" s="168" t="s">
        <v>89</v>
      </c>
      <c r="AF194" s="167"/>
      <c r="AG194" s="168" t="s">
        <v>90</v>
      </c>
      <c r="AH194" s="168"/>
      <c r="AI194" s="168" t="s">
        <v>91</v>
      </c>
      <c r="AJ194" s="167"/>
      <c r="AK194" s="169" t="s">
        <v>101</v>
      </c>
      <c r="AL194" s="167"/>
      <c r="AM194" s="168"/>
      <c r="AN194" s="167"/>
      <c r="AO194" s="169" t="s">
        <v>98</v>
      </c>
      <c r="AP194" s="167"/>
      <c r="AQ194" s="168"/>
      <c r="AR194" s="167"/>
      <c r="AS194" s="168"/>
      <c r="AT194" s="167"/>
      <c r="AU194" s="167"/>
    </row>
    <row r="195" spans="1:47" s="93" customFormat="1" ht="15.95" customHeight="1" thickTop="1" thickBot="1" x14ac:dyDescent="0.3">
      <c r="A195" s="165"/>
      <c r="B195" s="104" t="s">
        <v>10</v>
      </c>
      <c r="C195" s="105"/>
      <c r="D195" s="106" t="s">
        <v>11</v>
      </c>
      <c r="E195" s="148" t="s">
        <v>75</v>
      </c>
      <c r="F195" s="148" t="s">
        <v>76</v>
      </c>
      <c r="G195" s="141" t="s">
        <v>77</v>
      </c>
      <c r="H195" s="106" t="s">
        <v>75</v>
      </c>
      <c r="I195" s="148" t="s">
        <v>76</v>
      </c>
      <c r="J195" s="141" t="s">
        <v>77</v>
      </c>
      <c r="K195" s="107" t="s">
        <v>12</v>
      </c>
      <c r="L195" s="108" t="s">
        <v>13</v>
      </c>
      <c r="M195" s="108" t="s">
        <v>16</v>
      </c>
      <c r="N195" s="109" t="s">
        <v>14</v>
      </c>
      <c r="O195" s="110" t="s">
        <v>18</v>
      </c>
      <c r="P195" s="201" t="s">
        <v>80</v>
      </c>
      <c r="Q195" s="113" t="s">
        <v>79</v>
      </c>
      <c r="R195" s="114"/>
      <c r="S195" s="115" t="s">
        <v>20</v>
      </c>
      <c r="T195" s="194"/>
      <c r="U195" s="232" t="s">
        <v>109</v>
      </c>
      <c r="V195" s="233"/>
      <c r="W195" s="233"/>
      <c r="X195" s="233"/>
      <c r="Y195" s="234"/>
      <c r="Z195" s="116" t="s">
        <v>67</v>
      </c>
      <c r="AA195" s="117" t="s">
        <v>68</v>
      </c>
      <c r="AB195" s="118" t="s">
        <v>69</v>
      </c>
      <c r="AC195" s="170" t="s">
        <v>66</v>
      </c>
      <c r="AD195" s="173" t="s">
        <v>85</v>
      </c>
      <c r="AE195" s="172">
        <f>E196+F196/60+G196/60/60</f>
        <v>41.67214388888889</v>
      </c>
      <c r="AF195" s="173" t="s">
        <v>86</v>
      </c>
      <c r="AG195" s="172" t="e">
        <f>E199+F199/60+G199/60/60</f>
        <v>#VALUE!</v>
      </c>
      <c r="AH195" s="179" t="s">
        <v>92</v>
      </c>
      <c r="AI195" s="172" t="e">
        <f>AG195-AE195</f>
        <v>#VALUE!</v>
      </c>
      <c r="AJ195" s="173" t="s">
        <v>94</v>
      </c>
      <c r="AK195" s="172" t="e">
        <f>AI196*60*COS((AE195+AG195)/2*PI()/180)</f>
        <v>#VALUE!</v>
      </c>
      <c r="AL195" s="173" t="s">
        <v>96</v>
      </c>
      <c r="AM195" s="172" t="e">
        <f>AK195*6076.12</f>
        <v>#VALUE!</v>
      </c>
      <c r="AN195" s="173" t="s">
        <v>99</v>
      </c>
      <c r="AO195" s="172">
        <f>AE195*PI()/180</f>
        <v>0.72731611722594514</v>
      </c>
      <c r="AP195" s="173" t="s">
        <v>102</v>
      </c>
      <c r="AQ195" s="172" t="e">
        <f>AG195 *PI()/180</f>
        <v>#VALUE!</v>
      </c>
      <c r="AR195" s="173" t="s">
        <v>104</v>
      </c>
      <c r="AS195" s="172" t="e">
        <f>1*ATAN2(COS(AO195)*SIN(AQ195)-SIN(AO195)*COS(AQ195)*COS(AQ196-AO196),SIN(AQ196-AO196)*COS(AQ195))</f>
        <v>#VALUE!</v>
      </c>
      <c r="AT195" s="174" t="s">
        <v>107</v>
      </c>
      <c r="AU195" s="180" t="e">
        <f>SQRT(AK196*AK196+AK195*AK195)</f>
        <v>#VALUE!</v>
      </c>
    </row>
    <row r="196" spans="1:47" s="93" customFormat="1" ht="15.95" customHeight="1" thickBot="1" x14ac:dyDescent="0.3">
      <c r="A196" s="96">
        <v>14000</v>
      </c>
      <c r="B196" s="235" t="s">
        <v>166</v>
      </c>
      <c r="C196" s="238" t="s">
        <v>0</v>
      </c>
      <c r="D196" s="138" t="s">
        <v>66</v>
      </c>
      <c r="E196" s="149">
        <v>41</v>
      </c>
      <c r="F196" s="153">
        <v>40</v>
      </c>
      <c r="G196" s="97">
        <v>19.718</v>
      </c>
      <c r="H196" s="129">
        <v>69</v>
      </c>
      <c r="I196" s="153">
        <v>57</v>
      </c>
      <c r="J196" s="97">
        <v>35.758000000000003</v>
      </c>
      <c r="K196" s="241" t="s">
        <v>0</v>
      </c>
      <c r="L196" s="243" t="s">
        <v>0</v>
      </c>
      <c r="M196" s="245">
        <v>8.1999999999999993</v>
      </c>
      <c r="N196" s="246">
        <f>IF(M196=" "," ",(M196+$B$8-M199))</f>
        <v>8.1999999999999993</v>
      </c>
      <c r="O196" s="248">
        <v>50</v>
      </c>
      <c r="P196" s="250">
        <v>42996</v>
      </c>
      <c r="Q196" s="111">
        <v>43205</v>
      </c>
      <c r="R196" s="112">
        <v>43435</v>
      </c>
      <c r="S196" s="252" t="s">
        <v>124</v>
      </c>
      <c r="T196" s="253"/>
      <c r="U196" s="195">
        <v>1</v>
      </c>
      <c r="V196" s="119" t="s">
        <v>0</v>
      </c>
      <c r="W196" s="120">
        <v>1</v>
      </c>
      <c r="X196" s="121" t="s">
        <v>0</v>
      </c>
      <c r="Y196" s="122" t="s">
        <v>0</v>
      </c>
      <c r="Z196" s="123" t="s">
        <v>0</v>
      </c>
      <c r="AA196" s="119" t="s">
        <v>0</v>
      </c>
      <c r="AB196" s="124" t="s">
        <v>0</v>
      </c>
      <c r="AC196" s="170" t="s">
        <v>21</v>
      </c>
      <c r="AD196" s="173" t="s">
        <v>87</v>
      </c>
      <c r="AE196" s="172">
        <f>H196+I196/60+J196/60/60</f>
        <v>69.95993277777778</v>
      </c>
      <c r="AF196" s="173" t="s">
        <v>88</v>
      </c>
      <c r="AG196" s="172" t="e">
        <f>H199+I199/60+J199/60/60</f>
        <v>#VALUE!</v>
      </c>
      <c r="AH196" s="179" t="s">
        <v>93</v>
      </c>
      <c r="AI196" s="172" t="e">
        <f>AE196-AG196</f>
        <v>#VALUE!</v>
      </c>
      <c r="AJ196" s="173" t="s">
        <v>95</v>
      </c>
      <c r="AK196" s="172" t="e">
        <f>AI195*60</f>
        <v>#VALUE!</v>
      </c>
      <c r="AL196" s="173" t="s">
        <v>97</v>
      </c>
      <c r="AM196" s="172" t="e">
        <f>AK196*6076.12</f>
        <v>#VALUE!</v>
      </c>
      <c r="AN196" s="173" t="s">
        <v>100</v>
      </c>
      <c r="AO196" s="172">
        <f>AE196*PI()/180</f>
        <v>1.2210311714461248</v>
      </c>
      <c r="AP196" s="173" t="s">
        <v>103</v>
      </c>
      <c r="AQ196" s="172" t="e">
        <f>AG196*PI()/180</f>
        <v>#VALUE!</v>
      </c>
      <c r="AR196" s="173" t="s">
        <v>105</v>
      </c>
      <c r="AS196" s="171" t="e">
        <f>IF(360+AS195/(2*PI())*360&gt;360,AS195/(PI())*360,360+AS195/(2*PI())*360)</f>
        <v>#VALUE!</v>
      </c>
      <c r="AT196" s="175"/>
      <c r="AU196" s="175"/>
    </row>
    <row r="197" spans="1:47" s="93" customFormat="1" ht="15.95" customHeight="1" thickTop="1" thickBot="1" x14ac:dyDescent="0.3">
      <c r="A197" s="140">
        <v>200100217969</v>
      </c>
      <c r="B197" s="236"/>
      <c r="C197" s="239"/>
      <c r="D197" s="138" t="s">
        <v>71</v>
      </c>
      <c r="E197" s="150">
        <f t="shared" ref="E197:J197" si="42">E196</f>
        <v>41</v>
      </c>
      <c r="F197" s="154">
        <f t="shared" si="42"/>
        <v>40</v>
      </c>
      <c r="G197" s="144">
        <f t="shared" si="42"/>
        <v>19.718</v>
      </c>
      <c r="H197" s="126">
        <f t="shared" si="42"/>
        <v>69</v>
      </c>
      <c r="I197" s="154">
        <f t="shared" si="42"/>
        <v>57</v>
      </c>
      <c r="J197" s="145">
        <f t="shared" si="42"/>
        <v>35.758000000000003</v>
      </c>
      <c r="K197" s="242"/>
      <c r="L197" s="244"/>
      <c r="M197" s="245"/>
      <c r="N197" s="247"/>
      <c r="O197" s="249"/>
      <c r="P197" s="251"/>
      <c r="Q197" s="254" t="s">
        <v>125</v>
      </c>
      <c r="R197" s="255"/>
      <c r="S197" s="255"/>
      <c r="T197" s="255"/>
      <c r="U197" s="259" t="s">
        <v>171</v>
      </c>
      <c r="V197" s="260"/>
      <c r="W197" s="260"/>
      <c r="X197" s="260"/>
      <c r="Y197" s="261"/>
      <c r="Z197" s="217" t="s">
        <v>117</v>
      </c>
      <c r="AA197" s="218"/>
      <c r="AB197" s="219"/>
      <c r="AC197" s="176"/>
      <c r="AD197" s="175"/>
      <c r="AE197" s="175"/>
      <c r="AF197" s="175"/>
      <c r="AG197" s="175"/>
      <c r="AH197" s="175"/>
      <c r="AI197" s="175"/>
      <c r="AJ197" s="175"/>
      <c r="AK197" s="175"/>
      <c r="AL197" s="175"/>
      <c r="AM197" s="175"/>
      <c r="AN197" s="175"/>
      <c r="AO197" s="175"/>
      <c r="AP197" s="175"/>
      <c r="AQ197" s="175"/>
      <c r="AR197" s="173" t="s">
        <v>106</v>
      </c>
      <c r="AS197" s="171" t="e">
        <f>61.582*ACOS(SIN(AE195)*SIN(AG195)+COS(AE195)*COS(AG195)*(AE196-AG196))*6076.12</f>
        <v>#VALUE!</v>
      </c>
      <c r="AT197" s="175"/>
      <c r="AU197" s="175"/>
    </row>
    <row r="198" spans="1:47" s="92" customFormat="1" ht="15.95" customHeight="1" thickBot="1" x14ac:dyDescent="0.3">
      <c r="A198" s="136">
        <v>38</v>
      </c>
      <c r="B198" s="236"/>
      <c r="C198" s="239"/>
      <c r="D198" s="138" t="s">
        <v>72</v>
      </c>
      <c r="E198" s="486" t="s">
        <v>83</v>
      </c>
      <c r="F198" s="487"/>
      <c r="G198" s="487"/>
      <c r="H198" s="487"/>
      <c r="I198" s="487"/>
      <c r="J198" s="488"/>
      <c r="K198" s="98" t="s">
        <v>15</v>
      </c>
      <c r="L198" s="188" t="s">
        <v>108</v>
      </c>
      <c r="M198" s="99" t="s">
        <v>78</v>
      </c>
      <c r="N198" s="100" t="s">
        <v>4</v>
      </c>
      <c r="O198" s="101" t="s">
        <v>17</v>
      </c>
      <c r="P198" s="202" t="s">
        <v>19</v>
      </c>
      <c r="Q198" s="256"/>
      <c r="R198" s="255"/>
      <c r="S198" s="255"/>
      <c r="T198" s="255"/>
      <c r="U198" s="262"/>
      <c r="V198" s="263"/>
      <c r="W198" s="263"/>
      <c r="X198" s="263"/>
      <c r="Y198" s="264"/>
      <c r="Z198" s="220"/>
      <c r="AA198" s="221"/>
      <c r="AB198" s="222"/>
      <c r="AC198" s="91"/>
    </row>
    <row r="199" spans="1:47" s="90" customFormat="1" ht="35.1" customHeight="1" thickTop="1" thickBot="1" x14ac:dyDescent="0.3">
      <c r="A199" s="215" t="str">
        <f>IF(Z196=1,"VERIFIED",IF(AA196=1,"RECHECKED",IF(V196=1,"RECHECK",IF(X196=1,"VERIFY",IF(Y196=1,"NEED PMT APP","SANITY CHECK ONLY")))))</f>
        <v>SANITY CHECK ONLY</v>
      </c>
      <c r="B199" s="237"/>
      <c r="C199" s="240"/>
      <c r="D199" s="139" t="s">
        <v>21</v>
      </c>
      <c r="E199" s="151" t="s">
        <v>0</v>
      </c>
      <c r="F199" s="155" t="s">
        <v>0</v>
      </c>
      <c r="G199" s="147" t="s">
        <v>0</v>
      </c>
      <c r="H199" s="146" t="s">
        <v>0</v>
      </c>
      <c r="I199" s="155" t="s">
        <v>0</v>
      </c>
      <c r="J199" s="147" t="s">
        <v>0</v>
      </c>
      <c r="K199" s="102" t="s">
        <v>0</v>
      </c>
      <c r="L199" s="182" t="str">
        <f>IF(E199=" ","Not being used ",AU195*6076.12)</f>
        <v xml:space="preserve">Not being used </v>
      </c>
      <c r="M199" s="181">
        <v>0</v>
      </c>
      <c r="N199" s="216" t="str">
        <f>IF(W196=1,"Need a Photo","Has a Photo")</f>
        <v>Need a Photo</v>
      </c>
      <c r="O199" s="209" t="s">
        <v>82</v>
      </c>
      <c r="P199" s="204" t="str">
        <f>IF(E199=" ","Not being used",(IF(L199&gt;O196,"OFF STA","ON STA")))</f>
        <v>Not being used</v>
      </c>
      <c r="Q199" s="257"/>
      <c r="R199" s="258"/>
      <c r="S199" s="258"/>
      <c r="T199" s="258"/>
      <c r="U199" s="265"/>
      <c r="V199" s="266"/>
      <c r="W199" s="266"/>
      <c r="X199" s="266"/>
      <c r="Y199" s="267"/>
      <c r="Z199" s="223"/>
      <c r="AA199" s="224"/>
      <c r="AB199" s="225"/>
      <c r="AC199" s="166"/>
      <c r="AD199" s="167"/>
      <c r="AE199" s="168" t="s">
        <v>89</v>
      </c>
      <c r="AF199" s="167"/>
      <c r="AG199" s="168" t="s">
        <v>90</v>
      </c>
      <c r="AH199" s="168"/>
      <c r="AI199" s="168" t="s">
        <v>91</v>
      </c>
      <c r="AJ199" s="167"/>
      <c r="AK199" s="169" t="s">
        <v>101</v>
      </c>
      <c r="AL199" s="167"/>
      <c r="AM199" s="168"/>
      <c r="AN199" s="167"/>
      <c r="AO199" s="169" t="s">
        <v>98</v>
      </c>
      <c r="AP199" s="167"/>
      <c r="AQ199" s="168"/>
      <c r="AR199" s="167"/>
      <c r="AS199" s="168"/>
      <c r="AT199" s="167"/>
      <c r="AU199" s="167"/>
    </row>
    <row r="200" spans="1:47" s="93" customFormat="1" ht="15.95" customHeight="1" thickTop="1" thickBot="1" x14ac:dyDescent="0.3">
      <c r="A200" s="165"/>
      <c r="B200" s="104" t="s">
        <v>10</v>
      </c>
      <c r="C200" s="105"/>
      <c r="D200" s="106" t="s">
        <v>11</v>
      </c>
      <c r="E200" s="148" t="s">
        <v>75</v>
      </c>
      <c r="F200" s="148" t="s">
        <v>76</v>
      </c>
      <c r="G200" s="141" t="s">
        <v>77</v>
      </c>
      <c r="H200" s="106" t="s">
        <v>75</v>
      </c>
      <c r="I200" s="148" t="s">
        <v>76</v>
      </c>
      <c r="J200" s="141" t="s">
        <v>77</v>
      </c>
      <c r="K200" s="107" t="s">
        <v>12</v>
      </c>
      <c r="L200" s="108" t="s">
        <v>13</v>
      </c>
      <c r="M200" s="108" t="s">
        <v>16</v>
      </c>
      <c r="N200" s="205" t="s">
        <v>14</v>
      </c>
      <c r="O200" s="206" t="s">
        <v>18</v>
      </c>
      <c r="P200" s="207" t="s">
        <v>80</v>
      </c>
      <c r="Q200" s="113" t="s">
        <v>79</v>
      </c>
      <c r="R200" s="114"/>
      <c r="S200" s="115" t="s">
        <v>20</v>
      </c>
      <c r="T200" s="194"/>
      <c r="U200" s="232" t="s">
        <v>109</v>
      </c>
      <c r="V200" s="233"/>
      <c r="W200" s="233"/>
      <c r="X200" s="233"/>
      <c r="Y200" s="234"/>
      <c r="Z200" s="116" t="s">
        <v>67</v>
      </c>
      <c r="AA200" s="117" t="s">
        <v>68</v>
      </c>
      <c r="AB200" s="118" t="s">
        <v>69</v>
      </c>
      <c r="AC200" s="170" t="s">
        <v>66</v>
      </c>
      <c r="AD200" s="173" t="s">
        <v>85</v>
      </c>
      <c r="AE200" s="172">
        <f>E201+F201/60+G201/60/60</f>
        <v>41.339331388888894</v>
      </c>
      <c r="AF200" s="173" t="s">
        <v>86</v>
      </c>
      <c r="AG200" s="172" t="e">
        <f>E204+F204/60+G204/60/60</f>
        <v>#VALUE!</v>
      </c>
      <c r="AH200" s="179" t="s">
        <v>92</v>
      </c>
      <c r="AI200" s="172" t="e">
        <f>AG200-AE200</f>
        <v>#VALUE!</v>
      </c>
      <c r="AJ200" s="173" t="s">
        <v>94</v>
      </c>
      <c r="AK200" s="172" t="e">
        <f>AI201*60*COS((AE200+AG200)/2*PI()/180)</f>
        <v>#VALUE!</v>
      </c>
      <c r="AL200" s="173" t="s">
        <v>96</v>
      </c>
      <c r="AM200" s="172" t="e">
        <f>AK200*6076.12</f>
        <v>#VALUE!</v>
      </c>
      <c r="AN200" s="173" t="s">
        <v>99</v>
      </c>
      <c r="AO200" s="172">
        <f>AE200*PI()/180</f>
        <v>0.72150744330915162</v>
      </c>
      <c r="AP200" s="173" t="s">
        <v>102</v>
      </c>
      <c r="AQ200" s="172" t="e">
        <f>AG200 *PI()/180</f>
        <v>#VALUE!</v>
      </c>
      <c r="AR200" s="173" t="s">
        <v>104</v>
      </c>
      <c r="AS200" s="172" t="e">
        <f>1*ATAN2(COS(AO200)*SIN(AQ200)-SIN(AO200)*COS(AQ200)*COS(AQ201-AO201),SIN(AQ201-AO201)*COS(AQ200))</f>
        <v>#VALUE!</v>
      </c>
      <c r="AT200" s="174" t="s">
        <v>107</v>
      </c>
      <c r="AU200" s="180" t="e">
        <f>SQRT(AK201*AK201+AK200*AK200)</f>
        <v>#VALUE!</v>
      </c>
    </row>
    <row r="201" spans="1:47" s="93" customFormat="1" ht="15.95" customHeight="1" thickBot="1" x14ac:dyDescent="0.3">
      <c r="A201" s="96">
        <v>14003</v>
      </c>
      <c r="B201" s="235" t="s">
        <v>167</v>
      </c>
      <c r="C201" s="238" t="s">
        <v>0</v>
      </c>
      <c r="D201" s="138" t="s">
        <v>66</v>
      </c>
      <c r="E201" s="149">
        <v>41</v>
      </c>
      <c r="F201" s="153">
        <v>20</v>
      </c>
      <c r="G201" s="97">
        <v>21.593</v>
      </c>
      <c r="H201" s="129">
        <v>69</v>
      </c>
      <c r="I201" s="153">
        <v>57</v>
      </c>
      <c r="J201" s="97">
        <v>32.982999999999997</v>
      </c>
      <c r="K201" s="241" t="s">
        <v>0</v>
      </c>
      <c r="L201" s="243" t="s">
        <v>0</v>
      </c>
      <c r="M201" s="245">
        <v>14</v>
      </c>
      <c r="N201" s="246">
        <f>IF(M201=" "," ",(M201+$B$8-M204))</f>
        <v>14</v>
      </c>
      <c r="O201" s="248">
        <v>50</v>
      </c>
      <c r="P201" s="250">
        <v>42996</v>
      </c>
      <c r="Q201" s="111">
        <v>43205</v>
      </c>
      <c r="R201" s="112">
        <v>43435</v>
      </c>
      <c r="S201" s="252" t="s">
        <v>81</v>
      </c>
      <c r="T201" s="253"/>
      <c r="U201" s="195">
        <v>1</v>
      </c>
      <c r="V201" s="119" t="s">
        <v>0</v>
      </c>
      <c r="W201" s="120" t="s">
        <v>0</v>
      </c>
      <c r="X201" s="121" t="s">
        <v>0</v>
      </c>
      <c r="Y201" s="122" t="s">
        <v>0</v>
      </c>
      <c r="Z201" s="123" t="s">
        <v>0</v>
      </c>
      <c r="AA201" s="119" t="s">
        <v>0</v>
      </c>
      <c r="AB201" s="124" t="s">
        <v>0</v>
      </c>
      <c r="AC201" s="170" t="s">
        <v>21</v>
      </c>
      <c r="AD201" s="173" t="s">
        <v>87</v>
      </c>
      <c r="AE201" s="172">
        <f>H201+I201/60+J201/60/60</f>
        <v>69.959161944444446</v>
      </c>
      <c r="AF201" s="173" t="s">
        <v>88</v>
      </c>
      <c r="AG201" s="172" t="e">
        <f>H204+I204/60+J204/60/60</f>
        <v>#VALUE!</v>
      </c>
      <c r="AH201" s="179" t="s">
        <v>93</v>
      </c>
      <c r="AI201" s="172" t="e">
        <f>AE201-AG201</f>
        <v>#VALUE!</v>
      </c>
      <c r="AJ201" s="173" t="s">
        <v>95</v>
      </c>
      <c r="AK201" s="172" t="e">
        <f>AI200*60</f>
        <v>#VALUE!</v>
      </c>
      <c r="AL201" s="173" t="s">
        <v>97</v>
      </c>
      <c r="AM201" s="172" t="e">
        <f>AK201*6076.12</f>
        <v>#VALUE!</v>
      </c>
      <c r="AN201" s="173" t="s">
        <v>100</v>
      </c>
      <c r="AO201" s="172">
        <f>AE201*PI()/180</f>
        <v>1.2210177178664738</v>
      </c>
      <c r="AP201" s="173" t="s">
        <v>103</v>
      </c>
      <c r="AQ201" s="172" t="e">
        <f>AG201*PI()/180</f>
        <v>#VALUE!</v>
      </c>
      <c r="AR201" s="173" t="s">
        <v>105</v>
      </c>
      <c r="AS201" s="171" t="e">
        <f>IF(360+AS200/(2*PI())*360&gt;360,AS200/(PI())*360,360+AS200/(2*PI())*360)</f>
        <v>#VALUE!</v>
      </c>
      <c r="AT201" s="175"/>
      <c r="AU201" s="175"/>
    </row>
    <row r="202" spans="1:47" s="93" customFormat="1" ht="15.95" customHeight="1" thickTop="1" thickBot="1" x14ac:dyDescent="0.3">
      <c r="A202" s="140">
        <v>100116981820</v>
      </c>
      <c r="B202" s="236"/>
      <c r="C202" s="239"/>
      <c r="D202" s="138" t="s">
        <v>71</v>
      </c>
      <c r="E202" s="150">
        <f t="shared" ref="E202:J202" si="43">E201</f>
        <v>41</v>
      </c>
      <c r="F202" s="154">
        <f t="shared" si="43"/>
        <v>20</v>
      </c>
      <c r="G202" s="144">
        <f t="shared" si="43"/>
        <v>21.593</v>
      </c>
      <c r="H202" s="126">
        <f t="shared" si="43"/>
        <v>69</v>
      </c>
      <c r="I202" s="154">
        <f t="shared" si="43"/>
        <v>57</v>
      </c>
      <c r="J202" s="145">
        <f t="shared" si="43"/>
        <v>32.982999999999997</v>
      </c>
      <c r="K202" s="242"/>
      <c r="L202" s="244"/>
      <c r="M202" s="245"/>
      <c r="N202" s="247"/>
      <c r="O202" s="249"/>
      <c r="P202" s="251"/>
      <c r="Q202" s="254" t="s">
        <v>125</v>
      </c>
      <c r="R202" s="255"/>
      <c r="S202" s="255"/>
      <c r="T202" s="255"/>
      <c r="U202" s="259" t="s">
        <v>171</v>
      </c>
      <c r="V202" s="260"/>
      <c r="W202" s="260"/>
      <c r="X202" s="260"/>
      <c r="Y202" s="261"/>
      <c r="Z202" s="217" t="s">
        <v>117</v>
      </c>
      <c r="AA202" s="218"/>
      <c r="AB202" s="219"/>
      <c r="AC202" s="176"/>
      <c r="AD202" s="175"/>
      <c r="AE202" s="175"/>
      <c r="AF202" s="175"/>
      <c r="AG202" s="175"/>
      <c r="AH202" s="175"/>
      <c r="AI202" s="175"/>
      <c r="AJ202" s="175"/>
      <c r="AK202" s="175"/>
      <c r="AL202" s="175"/>
      <c r="AM202" s="175"/>
      <c r="AN202" s="175"/>
      <c r="AO202" s="175"/>
      <c r="AP202" s="175"/>
      <c r="AQ202" s="175"/>
      <c r="AR202" s="173" t="s">
        <v>106</v>
      </c>
      <c r="AS202" s="171" t="e">
        <f>61.582*ACOS(SIN(AE200)*SIN(AG200)+COS(AE200)*COS(AG200)*(AE201-AG201))*6076.12</f>
        <v>#VALUE!</v>
      </c>
      <c r="AT202" s="175"/>
      <c r="AU202" s="175"/>
    </row>
    <row r="203" spans="1:47" s="92" customFormat="1" ht="15.95" customHeight="1" thickBot="1" x14ac:dyDescent="0.3">
      <c r="A203" s="136">
        <v>39</v>
      </c>
      <c r="B203" s="236"/>
      <c r="C203" s="239"/>
      <c r="D203" s="138" t="s">
        <v>72</v>
      </c>
      <c r="E203" s="486" t="s">
        <v>83</v>
      </c>
      <c r="F203" s="487"/>
      <c r="G203" s="487"/>
      <c r="H203" s="487"/>
      <c r="I203" s="487"/>
      <c r="J203" s="488"/>
      <c r="K203" s="98" t="s">
        <v>15</v>
      </c>
      <c r="L203" s="188" t="s">
        <v>108</v>
      </c>
      <c r="M203" s="99" t="s">
        <v>78</v>
      </c>
      <c r="N203" s="100" t="s">
        <v>4</v>
      </c>
      <c r="O203" s="101" t="s">
        <v>17</v>
      </c>
      <c r="P203" s="202" t="s">
        <v>19</v>
      </c>
      <c r="Q203" s="256"/>
      <c r="R203" s="255"/>
      <c r="S203" s="255"/>
      <c r="T203" s="255"/>
      <c r="U203" s="262"/>
      <c r="V203" s="263"/>
      <c r="W203" s="263"/>
      <c r="X203" s="263"/>
      <c r="Y203" s="264"/>
      <c r="Z203" s="220"/>
      <c r="AA203" s="221"/>
      <c r="AB203" s="222"/>
      <c r="AC203" s="91"/>
    </row>
    <row r="204" spans="1:47" s="90" customFormat="1" ht="35.1" customHeight="1" thickTop="1" thickBot="1" x14ac:dyDescent="0.3">
      <c r="A204" s="215" t="str">
        <f>IF(Z201=1,"VERIFIED",IF(AA201=1,"RECHECKED",IF(V201=1,"RECHECK",IF(X201=1,"VERIFY",IF(Y201=1,"NEED PMT APP","SANITY CHECK ONLY")))))</f>
        <v>SANITY CHECK ONLY</v>
      </c>
      <c r="B204" s="237"/>
      <c r="C204" s="240"/>
      <c r="D204" s="139" t="s">
        <v>21</v>
      </c>
      <c r="E204" s="151" t="s">
        <v>0</v>
      </c>
      <c r="F204" s="155" t="s">
        <v>0</v>
      </c>
      <c r="G204" s="147" t="s">
        <v>0</v>
      </c>
      <c r="H204" s="146" t="s">
        <v>0</v>
      </c>
      <c r="I204" s="155" t="s">
        <v>0</v>
      </c>
      <c r="J204" s="147" t="s">
        <v>0</v>
      </c>
      <c r="K204" s="102" t="s">
        <v>0</v>
      </c>
      <c r="L204" s="182" t="str">
        <f>IF(E204=" ","Not being used ",AU200*6076.12)</f>
        <v xml:space="preserve">Not being used </v>
      </c>
      <c r="M204" s="181">
        <v>0</v>
      </c>
      <c r="N204" s="210" t="str">
        <f>IF(W201=1,"Need Photo","Has Photo")</f>
        <v>Has Photo</v>
      </c>
      <c r="O204" s="209" t="s">
        <v>82</v>
      </c>
      <c r="P204" s="204" t="str">
        <f>IF(E204=" ","Not being used",(IF(L204&gt;O201,"OFF STA","ON STA")))</f>
        <v>Not being used</v>
      </c>
      <c r="Q204" s="257"/>
      <c r="R204" s="258"/>
      <c r="S204" s="258"/>
      <c r="T204" s="258"/>
      <c r="U204" s="265"/>
      <c r="V204" s="266"/>
      <c r="W204" s="266"/>
      <c r="X204" s="266"/>
      <c r="Y204" s="267"/>
      <c r="Z204" s="223"/>
      <c r="AA204" s="224"/>
      <c r="AB204" s="225"/>
      <c r="AC204" s="166"/>
      <c r="AD204" s="167"/>
      <c r="AE204" s="168" t="s">
        <v>89</v>
      </c>
      <c r="AF204" s="167"/>
      <c r="AG204" s="168" t="s">
        <v>90</v>
      </c>
      <c r="AH204" s="168"/>
      <c r="AI204" s="168" t="s">
        <v>91</v>
      </c>
      <c r="AJ204" s="167"/>
      <c r="AK204" s="169" t="s">
        <v>101</v>
      </c>
      <c r="AL204" s="167"/>
      <c r="AM204" s="168"/>
      <c r="AN204" s="167"/>
      <c r="AO204" s="169" t="s">
        <v>98</v>
      </c>
      <c r="AP204" s="167"/>
      <c r="AQ204" s="168"/>
      <c r="AR204" s="167"/>
      <c r="AS204" s="168"/>
      <c r="AT204" s="167"/>
      <c r="AU204" s="167"/>
    </row>
    <row r="205" spans="1:47" s="93" customFormat="1" ht="15.95" customHeight="1" thickTop="1" thickBot="1" x14ac:dyDescent="0.3">
      <c r="A205" s="165"/>
      <c r="B205" s="104" t="s">
        <v>10</v>
      </c>
      <c r="C205" s="105"/>
      <c r="D205" s="106" t="s">
        <v>11</v>
      </c>
      <c r="E205" s="148" t="s">
        <v>75</v>
      </c>
      <c r="F205" s="148" t="s">
        <v>76</v>
      </c>
      <c r="G205" s="141" t="s">
        <v>77</v>
      </c>
      <c r="H205" s="106" t="s">
        <v>75</v>
      </c>
      <c r="I205" s="148" t="s">
        <v>76</v>
      </c>
      <c r="J205" s="141" t="s">
        <v>77</v>
      </c>
      <c r="K205" s="107" t="s">
        <v>12</v>
      </c>
      <c r="L205" s="108" t="s">
        <v>13</v>
      </c>
      <c r="M205" s="108" t="s">
        <v>16</v>
      </c>
      <c r="N205" s="109" t="s">
        <v>14</v>
      </c>
      <c r="O205" s="110" t="s">
        <v>18</v>
      </c>
      <c r="P205" s="201" t="s">
        <v>80</v>
      </c>
      <c r="Q205" s="113" t="s">
        <v>79</v>
      </c>
      <c r="R205" s="114"/>
      <c r="S205" s="115" t="s">
        <v>20</v>
      </c>
      <c r="T205" s="194"/>
      <c r="U205" s="232" t="s">
        <v>109</v>
      </c>
      <c r="V205" s="233"/>
      <c r="W205" s="233"/>
      <c r="X205" s="233"/>
      <c r="Y205" s="234"/>
      <c r="Z205" s="116" t="s">
        <v>67</v>
      </c>
      <c r="AA205" s="117" t="s">
        <v>68</v>
      </c>
      <c r="AB205" s="118" t="s">
        <v>69</v>
      </c>
      <c r="AC205" s="170" t="s">
        <v>66</v>
      </c>
      <c r="AD205" s="173" t="s">
        <v>85</v>
      </c>
      <c r="AE205" s="172">
        <f>E206+F206/60+G206/60/60</f>
        <v>41.508416666666669</v>
      </c>
      <c r="AF205" s="173" t="s">
        <v>86</v>
      </c>
      <c r="AG205" s="172" t="e">
        <f>E209+F209/60+G209/60/60</f>
        <v>#VALUE!</v>
      </c>
      <c r="AH205" s="179" t="s">
        <v>92</v>
      </c>
      <c r="AI205" s="172" t="e">
        <f>AG205-AE205</f>
        <v>#VALUE!</v>
      </c>
      <c r="AJ205" s="173" t="s">
        <v>94</v>
      </c>
      <c r="AK205" s="172" t="e">
        <f>AI206*60*COS((AE205+AG205)/2*PI()/180)</f>
        <v>#VALUE!</v>
      </c>
      <c r="AL205" s="173" t="s">
        <v>96</v>
      </c>
      <c r="AM205" s="172" t="e">
        <f>AK205*6076.12</f>
        <v>#VALUE!</v>
      </c>
      <c r="AN205" s="173" t="s">
        <v>99</v>
      </c>
      <c r="AO205" s="172">
        <f>AE205*PI()/180</f>
        <v>0.72445853812302297</v>
      </c>
      <c r="AP205" s="173" t="s">
        <v>102</v>
      </c>
      <c r="AQ205" s="172" t="e">
        <f>AG205 *PI()/180</f>
        <v>#VALUE!</v>
      </c>
      <c r="AR205" s="173" t="s">
        <v>104</v>
      </c>
      <c r="AS205" s="172" t="e">
        <f>1*ATAN2(COS(AO205)*SIN(AQ205)-SIN(AO205)*COS(AQ205)*COS(AQ206-AO206),SIN(AQ206-AO206)*COS(AQ205))</f>
        <v>#VALUE!</v>
      </c>
      <c r="AT205" s="174" t="s">
        <v>107</v>
      </c>
      <c r="AU205" s="180" t="e">
        <f>SQRT(AK206*AK206+AK205*AK205)</f>
        <v>#VALUE!</v>
      </c>
    </row>
    <row r="206" spans="1:47" s="93" customFormat="1" ht="15.95" customHeight="1" thickBot="1" x14ac:dyDescent="0.3">
      <c r="A206" s="96">
        <v>14005</v>
      </c>
      <c r="B206" s="235" t="s">
        <v>168</v>
      </c>
      <c r="C206" s="238" t="s">
        <v>0</v>
      </c>
      <c r="D206" s="138" t="s">
        <v>66</v>
      </c>
      <c r="E206" s="149">
        <v>41</v>
      </c>
      <c r="F206" s="153">
        <v>30</v>
      </c>
      <c r="G206" s="97">
        <v>30.3</v>
      </c>
      <c r="H206" s="129">
        <v>69</v>
      </c>
      <c r="I206" s="153">
        <v>57</v>
      </c>
      <c r="J206" s="97">
        <v>19.260000000000002</v>
      </c>
      <c r="K206" s="241" t="s">
        <v>0</v>
      </c>
      <c r="L206" s="243" t="s">
        <v>0</v>
      </c>
      <c r="M206" s="245">
        <v>7.2</v>
      </c>
      <c r="N206" s="246">
        <f>IF(M206=" "," ",(M206+$B$8-M209))</f>
        <v>7.2</v>
      </c>
      <c r="O206" s="248">
        <v>50</v>
      </c>
      <c r="P206" s="250">
        <v>42975</v>
      </c>
      <c r="Q206" s="111">
        <v>43221</v>
      </c>
      <c r="R206" s="112">
        <v>43405</v>
      </c>
      <c r="S206" s="252" t="s">
        <v>124</v>
      </c>
      <c r="T206" s="253"/>
      <c r="U206" s="195">
        <v>1</v>
      </c>
      <c r="V206" s="119" t="s">
        <v>0</v>
      </c>
      <c r="W206" s="120">
        <v>1</v>
      </c>
      <c r="X206" s="121" t="s">
        <v>0</v>
      </c>
      <c r="Y206" s="122" t="s">
        <v>0</v>
      </c>
      <c r="Z206" s="123" t="s">
        <v>0</v>
      </c>
      <c r="AA206" s="119" t="s">
        <v>0</v>
      </c>
      <c r="AB206" s="124" t="s">
        <v>0</v>
      </c>
      <c r="AC206" s="170" t="s">
        <v>21</v>
      </c>
      <c r="AD206" s="173" t="s">
        <v>87</v>
      </c>
      <c r="AE206" s="172">
        <f>H206+I206/60+J206/60/60</f>
        <v>69.95535000000001</v>
      </c>
      <c r="AF206" s="173" t="s">
        <v>88</v>
      </c>
      <c r="AG206" s="172" t="e">
        <f>H209+I209/60+J209/60/60</f>
        <v>#VALUE!</v>
      </c>
      <c r="AH206" s="179" t="s">
        <v>93</v>
      </c>
      <c r="AI206" s="172" t="e">
        <f>AE206-AG206</f>
        <v>#VALUE!</v>
      </c>
      <c r="AJ206" s="173" t="s">
        <v>95</v>
      </c>
      <c r="AK206" s="172" t="e">
        <f>AI205*60</f>
        <v>#VALUE!</v>
      </c>
      <c r="AL206" s="173" t="s">
        <v>97</v>
      </c>
      <c r="AM206" s="172" t="e">
        <f>AK206*6076.12</f>
        <v>#VALUE!</v>
      </c>
      <c r="AN206" s="173" t="s">
        <v>100</v>
      </c>
      <c r="AO206" s="172">
        <f>AE206*PI()/180</f>
        <v>1.2209511868850154</v>
      </c>
      <c r="AP206" s="173" t="s">
        <v>103</v>
      </c>
      <c r="AQ206" s="172" t="e">
        <f>AG206*PI()/180</f>
        <v>#VALUE!</v>
      </c>
      <c r="AR206" s="173" t="s">
        <v>105</v>
      </c>
      <c r="AS206" s="171" t="e">
        <f>IF(360+AS205/(2*PI())*360&gt;360,AS205/(PI())*360,360+AS205/(2*PI())*360)</f>
        <v>#VALUE!</v>
      </c>
      <c r="AT206" s="175"/>
      <c r="AU206" s="175"/>
    </row>
    <row r="207" spans="1:47" s="93" customFormat="1" ht="15.95" customHeight="1" thickTop="1" thickBot="1" x14ac:dyDescent="0.3">
      <c r="A207" s="140">
        <v>200100217970</v>
      </c>
      <c r="B207" s="236"/>
      <c r="C207" s="239"/>
      <c r="D207" s="138" t="s">
        <v>71</v>
      </c>
      <c r="E207" s="150">
        <f t="shared" ref="E207:J207" si="44">E206</f>
        <v>41</v>
      </c>
      <c r="F207" s="154">
        <f t="shared" si="44"/>
        <v>30</v>
      </c>
      <c r="G207" s="144">
        <f t="shared" si="44"/>
        <v>30.3</v>
      </c>
      <c r="H207" s="126">
        <f t="shared" si="44"/>
        <v>69</v>
      </c>
      <c r="I207" s="154">
        <f t="shared" si="44"/>
        <v>57</v>
      </c>
      <c r="J207" s="145">
        <f t="shared" si="44"/>
        <v>19.260000000000002</v>
      </c>
      <c r="K207" s="242"/>
      <c r="L207" s="244"/>
      <c r="M207" s="245"/>
      <c r="N207" s="247"/>
      <c r="O207" s="249"/>
      <c r="P207" s="251"/>
      <c r="Q207" s="254" t="s">
        <v>125</v>
      </c>
      <c r="R207" s="255"/>
      <c r="S207" s="255"/>
      <c r="T207" s="255"/>
      <c r="U207" s="259" t="s">
        <v>171</v>
      </c>
      <c r="V207" s="260"/>
      <c r="W207" s="260"/>
      <c r="X207" s="260"/>
      <c r="Y207" s="261"/>
      <c r="Z207" s="217" t="s">
        <v>117</v>
      </c>
      <c r="AA207" s="218"/>
      <c r="AB207" s="219"/>
      <c r="AC207" s="176"/>
      <c r="AD207" s="175"/>
      <c r="AE207" s="175"/>
      <c r="AF207" s="175"/>
      <c r="AG207" s="175"/>
      <c r="AH207" s="175"/>
      <c r="AI207" s="175"/>
      <c r="AJ207" s="175"/>
      <c r="AK207" s="175"/>
      <c r="AL207" s="175"/>
      <c r="AM207" s="175"/>
      <c r="AN207" s="175"/>
      <c r="AO207" s="175"/>
      <c r="AP207" s="175"/>
      <c r="AQ207" s="175"/>
      <c r="AR207" s="173" t="s">
        <v>106</v>
      </c>
      <c r="AS207" s="171" t="e">
        <f>61.582*ACOS(SIN(AE205)*SIN(AG205)+COS(AE205)*COS(AG205)*(AE206-AG206))*6076.12</f>
        <v>#VALUE!</v>
      </c>
      <c r="AT207" s="175"/>
      <c r="AU207" s="175"/>
    </row>
    <row r="208" spans="1:47" s="92" customFormat="1" ht="15.95" customHeight="1" thickBot="1" x14ac:dyDescent="0.3">
      <c r="A208" s="136">
        <v>40</v>
      </c>
      <c r="B208" s="236"/>
      <c r="C208" s="239"/>
      <c r="D208" s="138" t="s">
        <v>72</v>
      </c>
      <c r="E208" s="486" t="s">
        <v>83</v>
      </c>
      <c r="F208" s="487"/>
      <c r="G208" s="487"/>
      <c r="H208" s="487"/>
      <c r="I208" s="487"/>
      <c r="J208" s="488"/>
      <c r="K208" s="98" t="s">
        <v>15</v>
      </c>
      <c r="L208" s="188" t="s">
        <v>108</v>
      </c>
      <c r="M208" s="99" t="s">
        <v>78</v>
      </c>
      <c r="N208" s="100" t="s">
        <v>4</v>
      </c>
      <c r="O208" s="101" t="s">
        <v>17</v>
      </c>
      <c r="P208" s="202" t="s">
        <v>19</v>
      </c>
      <c r="Q208" s="256"/>
      <c r="R208" s="255"/>
      <c r="S208" s="255"/>
      <c r="T208" s="255"/>
      <c r="U208" s="262"/>
      <c r="V208" s="263"/>
      <c r="W208" s="263"/>
      <c r="X208" s="263"/>
      <c r="Y208" s="264"/>
      <c r="Z208" s="220"/>
      <c r="AA208" s="221"/>
      <c r="AB208" s="222"/>
      <c r="AC208" s="91"/>
    </row>
    <row r="209" spans="1:29" ht="35.25" thickTop="1" thickBot="1" x14ac:dyDescent="0.3">
      <c r="A209" s="215" t="str">
        <f>IF(Z206=1,"VERIFIED",IF(AA206=1,"RECHECKED",IF(V206=1,"RECHECK",IF(X206=1,"VERIFY",IF(Y206=1,"NEED PMT APP","SANITY CHECK ONLY")))))</f>
        <v>SANITY CHECK ONLY</v>
      </c>
      <c r="B209" s="237"/>
      <c r="C209" s="240"/>
      <c r="D209" s="139" t="s">
        <v>21</v>
      </c>
      <c r="E209" s="151" t="s">
        <v>0</v>
      </c>
      <c r="F209" s="155" t="s">
        <v>0</v>
      </c>
      <c r="G209" s="147" t="s">
        <v>0</v>
      </c>
      <c r="H209" s="146" t="s">
        <v>0</v>
      </c>
      <c r="I209" s="155" t="s">
        <v>0</v>
      </c>
      <c r="J209" s="147" t="s">
        <v>0</v>
      </c>
      <c r="K209" s="102" t="s">
        <v>0</v>
      </c>
      <c r="L209" s="182" t="str">
        <f>IF(E209=" ","Not being used ",AU205*6076.12)</f>
        <v xml:space="preserve">Not being used </v>
      </c>
      <c r="M209" s="181">
        <v>0</v>
      </c>
      <c r="N209" s="216" t="str">
        <f>IF(W206=1,"Need a Photo","Has a Photo")</f>
        <v>Need a Photo</v>
      </c>
      <c r="O209" s="209" t="s">
        <v>82</v>
      </c>
      <c r="P209" s="204" t="str">
        <f>IF(E209=" ","Not being used",(IF(L209&gt;O206,"OFF STA","ON STA")))</f>
        <v>Not being used</v>
      </c>
      <c r="Q209" s="257"/>
      <c r="R209" s="258"/>
      <c r="S209" s="258"/>
      <c r="T209" s="258"/>
      <c r="U209" s="265"/>
      <c r="V209" s="266"/>
      <c r="W209" s="266"/>
      <c r="X209" s="266"/>
      <c r="Y209" s="267"/>
      <c r="Z209" s="223"/>
      <c r="AA209" s="224"/>
      <c r="AB209" s="225"/>
      <c r="AC209" s="9"/>
    </row>
    <row r="210" spans="1:29" ht="22.5" thickTop="1" thickBot="1" x14ac:dyDescent="0.35">
      <c r="J210" s="162" t="s">
        <v>65</v>
      </c>
      <c r="K210" s="163">
        <f>SUM(U10:U209)</f>
        <v>40</v>
      </c>
      <c r="L210" s="159" t="s">
        <v>67</v>
      </c>
      <c r="M210" s="163">
        <f>SUM(X10:X209)</f>
        <v>5</v>
      </c>
      <c r="N210" s="160" t="s">
        <v>68</v>
      </c>
      <c r="O210" s="163">
        <f>SUM(V10:V209)</f>
        <v>0</v>
      </c>
      <c r="P210" s="200" t="s">
        <v>69</v>
      </c>
      <c r="Q210" s="163">
        <f>SUM(W10:W209)</f>
        <v>14</v>
      </c>
      <c r="R210" s="161" t="s">
        <v>70</v>
      </c>
      <c r="S210" s="163">
        <f>SUM(Y10:Y209)</f>
        <v>0</v>
      </c>
      <c r="T210" s="183"/>
      <c r="U210" s="197"/>
      <c r="V210" s="184"/>
      <c r="W210" s="185"/>
      <c r="X210" s="185"/>
      <c r="Y210" s="186"/>
      <c r="Z210" s="158">
        <f>SUM(Z10:Z209)</f>
        <v>0</v>
      </c>
      <c r="AA210" s="158">
        <f>SUM(AA10:AA209)</f>
        <v>0</v>
      </c>
      <c r="AB210" s="158">
        <f>SUM(AB10:AB209)</f>
        <v>0</v>
      </c>
    </row>
    <row r="211" spans="1:29" ht="21.75" thickTop="1" x14ac:dyDescent="0.3"/>
  </sheetData>
  <sheetProtection insertRows="0"/>
  <mergeCells count="608">
    <mergeCell ref="A9:B9"/>
    <mergeCell ref="D9:E9"/>
    <mergeCell ref="F9:H9"/>
    <mergeCell ref="I9:T9"/>
    <mergeCell ref="A7:K7"/>
    <mergeCell ref="L7:T7"/>
    <mergeCell ref="D8:G8"/>
    <mergeCell ref="H8:K8"/>
    <mergeCell ref="L8:T8"/>
    <mergeCell ref="P71:P72"/>
    <mergeCell ref="P131:P132"/>
    <mergeCell ref="B121:B124"/>
    <mergeCell ref="C121:C124"/>
    <mergeCell ref="K121:K122"/>
    <mergeCell ref="M56:M57"/>
    <mergeCell ref="N56:N57"/>
    <mergeCell ref="B116:B119"/>
    <mergeCell ref="C116:C119"/>
    <mergeCell ref="K116:K117"/>
    <mergeCell ref="L116:L117"/>
    <mergeCell ref="M116:M117"/>
    <mergeCell ref="N116:N117"/>
    <mergeCell ref="O116:O117"/>
    <mergeCell ref="P116:P117"/>
    <mergeCell ref="S116:T116"/>
    <mergeCell ref="Q117:T119"/>
    <mergeCell ref="C96:C99"/>
    <mergeCell ref="K96:K97"/>
    <mergeCell ref="O121:O122"/>
    <mergeCell ref="P121:P122"/>
    <mergeCell ref="S121:T121"/>
    <mergeCell ref="Q122:T124"/>
    <mergeCell ref="S71:T71"/>
    <mergeCell ref="N121:N122"/>
    <mergeCell ref="U110:Y110"/>
    <mergeCell ref="K131:K132"/>
    <mergeCell ref="L131:L132"/>
    <mergeCell ref="M131:M132"/>
    <mergeCell ref="U132:Y134"/>
    <mergeCell ref="B131:B134"/>
    <mergeCell ref="C131:C134"/>
    <mergeCell ref="Q132:T134"/>
    <mergeCell ref="B126:B129"/>
    <mergeCell ref="C126:C129"/>
    <mergeCell ref="O131:O132"/>
    <mergeCell ref="C91:C94"/>
    <mergeCell ref="O71:O72"/>
    <mergeCell ref="L126:L127"/>
    <mergeCell ref="M126:M127"/>
    <mergeCell ref="N126:N127"/>
    <mergeCell ref="B71:B74"/>
    <mergeCell ref="C71:C74"/>
    <mergeCell ref="K71:K72"/>
    <mergeCell ref="U55:Y55"/>
    <mergeCell ref="U60:Y60"/>
    <mergeCell ref="U65:Y65"/>
    <mergeCell ref="U70:Y70"/>
    <mergeCell ref="U75:Y75"/>
    <mergeCell ref="U80:Y80"/>
    <mergeCell ref="U85:Y85"/>
    <mergeCell ref="U90:Y90"/>
    <mergeCell ref="U95:Y95"/>
    <mergeCell ref="U72:Y74"/>
    <mergeCell ref="U67:Y69"/>
    <mergeCell ref="U57:Y59"/>
    <mergeCell ref="Z132:AB134"/>
    <mergeCell ref="E117:J117"/>
    <mergeCell ref="E118:J118"/>
    <mergeCell ref="U122:Y124"/>
    <mergeCell ref="Z122:AB124"/>
    <mergeCell ref="U127:Y129"/>
    <mergeCell ref="Z127:AB129"/>
    <mergeCell ref="U112:Y114"/>
    <mergeCell ref="Z112:AB114"/>
    <mergeCell ref="U117:Y119"/>
    <mergeCell ref="Z117:AB119"/>
    <mergeCell ref="U130:Y130"/>
    <mergeCell ref="U120:Y120"/>
    <mergeCell ref="S131:T131"/>
    <mergeCell ref="O126:O127"/>
    <mergeCell ref="U115:Y115"/>
    <mergeCell ref="U125:Y125"/>
    <mergeCell ref="N131:N132"/>
    <mergeCell ref="P126:P127"/>
    <mergeCell ref="S126:T126"/>
    <mergeCell ref="Q127:T129"/>
    <mergeCell ref="L121:L122"/>
    <mergeCell ref="M121:M122"/>
    <mergeCell ref="K126:K127"/>
    <mergeCell ref="L71:L72"/>
    <mergeCell ref="M71:M72"/>
    <mergeCell ref="N71:N72"/>
    <mergeCell ref="B111:B114"/>
    <mergeCell ref="C111:C114"/>
    <mergeCell ref="K111:K112"/>
    <mergeCell ref="L111:L112"/>
    <mergeCell ref="M111:M112"/>
    <mergeCell ref="N111:N112"/>
    <mergeCell ref="B86:B89"/>
    <mergeCell ref="C86:C89"/>
    <mergeCell ref="K86:K87"/>
    <mergeCell ref="L86:L87"/>
    <mergeCell ref="M86:M87"/>
    <mergeCell ref="N86:N87"/>
    <mergeCell ref="B91:B94"/>
    <mergeCell ref="C76:C79"/>
    <mergeCell ref="K76:K77"/>
    <mergeCell ref="L76:L77"/>
    <mergeCell ref="M76:M77"/>
    <mergeCell ref="N76:N77"/>
    <mergeCell ref="K91:K92"/>
    <mergeCell ref="E107:J107"/>
    <mergeCell ref="E108:J108"/>
    <mergeCell ref="O76:O77"/>
    <mergeCell ref="P76:P77"/>
    <mergeCell ref="S76:T76"/>
    <mergeCell ref="Q77:T79"/>
    <mergeCell ref="P111:P112"/>
    <mergeCell ref="S111:T111"/>
    <mergeCell ref="Q112:T114"/>
    <mergeCell ref="Z5:Z6"/>
    <mergeCell ref="U20:Y20"/>
    <mergeCell ref="U10:Y10"/>
    <mergeCell ref="W5:W6"/>
    <mergeCell ref="Z12:AB14"/>
    <mergeCell ref="U45:Y45"/>
    <mergeCell ref="Z17:AB19"/>
    <mergeCell ref="P21:P22"/>
    <mergeCell ref="S51:T51"/>
    <mergeCell ref="Q52:T54"/>
    <mergeCell ref="U35:Y35"/>
    <mergeCell ref="U40:Y40"/>
    <mergeCell ref="U12:Y14"/>
    <mergeCell ref="P56:P57"/>
    <mergeCell ref="S56:T56"/>
    <mergeCell ref="Q57:T59"/>
    <mergeCell ref="P81:P82"/>
    <mergeCell ref="S81:T81"/>
    <mergeCell ref="Q82:T84"/>
    <mergeCell ref="Q72:T74"/>
    <mergeCell ref="A3:D4"/>
    <mergeCell ref="A1:A2"/>
    <mergeCell ref="B1:B2"/>
    <mergeCell ref="E1:H4"/>
    <mergeCell ref="I3:I4"/>
    <mergeCell ref="I1:I2"/>
    <mergeCell ref="O1:O2"/>
    <mergeCell ref="P1:T1"/>
    <mergeCell ref="M51:M52"/>
    <mergeCell ref="N51:N52"/>
    <mergeCell ref="O51:O52"/>
    <mergeCell ref="P51:P52"/>
    <mergeCell ref="B36:B40"/>
    <mergeCell ref="C21:C24"/>
    <mergeCell ref="E12:J12"/>
    <mergeCell ref="E17:J17"/>
    <mergeCell ref="E32:J32"/>
    <mergeCell ref="E33:J33"/>
    <mergeCell ref="C36:C39"/>
    <mergeCell ref="E18:J18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K6:O6"/>
    <mergeCell ref="A6:D6"/>
    <mergeCell ref="AB1:AB2"/>
    <mergeCell ref="J3:J4"/>
    <mergeCell ref="K3:K4"/>
    <mergeCell ref="L3:L4"/>
    <mergeCell ref="U52:Y54"/>
    <mergeCell ref="S11:T11"/>
    <mergeCell ref="P11:P12"/>
    <mergeCell ref="Q17:T19"/>
    <mergeCell ref="Q12:T14"/>
    <mergeCell ref="Z27:AB29"/>
    <mergeCell ref="U17:Y19"/>
    <mergeCell ref="U27:Y29"/>
    <mergeCell ref="Z32:AB34"/>
    <mergeCell ref="Z52:AB54"/>
    <mergeCell ref="Q27:T29"/>
    <mergeCell ref="P16:P17"/>
    <mergeCell ref="S16:T16"/>
    <mergeCell ref="U15:Y15"/>
    <mergeCell ref="U25:Y25"/>
    <mergeCell ref="U30:Y30"/>
    <mergeCell ref="U50:Y50"/>
    <mergeCell ref="U22:Y24"/>
    <mergeCell ref="AA5:AA6"/>
    <mergeCell ref="J1:J2"/>
    <mergeCell ref="K1:K2"/>
    <mergeCell ref="L1:L2"/>
    <mergeCell ref="M1:M2"/>
    <mergeCell ref="N1:N2"/>
    <mergeCell ref="U1:Y1"/>
    <mergeCell ref="P4:T4"/>
    <mergeCell ref="P2:T3"/>
    <mergeCell ref="Z22:AB24"/>
    <mergeCell ref="O16:O17"/>
    <mergeCell ref="O11:O12"/>
    <mergeCell ref="U3:Y3"/>
    <mergeCell ref="U4:Y4"/>
    <mergeCell ref="U2:Y2"/>
    <mergeCell ref="Z1:Z2"/>
    <mergeCell ref="M3:M4"/>
    <mergeCell ref="N3:N4"/>
    <mergeCell ref="O3:O4"/>
    <mergeCell ref="E6:J6"/>
    <mergeCell ref="E13:J13"/>
    <mergeCell ref="E22:J22"/>
    <mergeCell ref="E23:J23"/>
    <mergeCell ref="AA1:AA2"/>
    <mergeCell ref="Z42:AB44"/>
    <mergeCell ref="U47:Y49"/>
    <mergeCell ref="Z47:AB49"/>
    <mergeCell ref="K11:K12"/>
    <mergeCell ref="L11:L12"/>
    <mergeCell ref="M11:M12"/>
    <mergeCell ref="L21:L22"/>
    <mergeCell ref="M21:M22"/>
    <mergeCell ref="K36:K37"/>
    <mergeCell ref="L36:L37"/>
    <mergeCell ref="M36:M37"/>
    <mergeCell ref="N36:N37"/>
    <mergeCell ref="O36:O37"/>
    <mergeCell ref="P36:P37"/>
    <mergeCell ref="S36:T36"/>
    <mergeCell ref="Q37:T39"/>
    <mergeCell ref="B11:B14"/>
    <mergeCell ref="C11:C14"/>
    <mergeCell ref="N11:N12"/>
    <mergeCell ref="B16:B19"/>
    <mergeCell ref="C16:C19"/>
    <mergeCell ref="K16:K17"/>
    <mergeCell ref="Z37:AB39"/>
    <mergeCell ref="L16:L17"/>
    <mergeCell ref="M16:M17"/>
    <mergeCell ref="N16:N17"/>
    <mergeCell ref="B41:B44"/>
    <mergeCell ref="C41:C44"/>
    <mergeCell ref="B51:B54"/>
    <mergeCell ref="C51:C54"/>
    <mergeCell ref="B56:B59"/>
    <mergeCell ref="C56:C59"/>
    <mergeCell ref="E47:J47"/>
    <mergeCell ref="B46:B49"/>
    <mergeCell ref="C46:C49"/>
    <mergeCell ref="E48:J48"/>
    <mergeCell ref="E58:J58"/>
    <mergeCell ref="E57:J57"/>
    <mergeCell ref="K56:K57"/>
    <mergeCell ref="L56:L57"/>
    <mergeCell ref="E27:J27"/>
    <mergeCell ref="E28:J28"/>
    <mergeCell ref="N26:N27"/>
    <mergeCell ref="M26:M27"/>
    <mergeCell ref="L26:L27"/>
    <mergeCell ref="K26:K27"/>
    <mergeCell ref="Q22:T24"/>
    <mergeCell ref="S21:T21"/>
    <mergeCell ref="K21:K22"/>
    <mergeCell ref="O21:O22"/>
    <mergeCell ref="N21:N22"/>
    <mergeCell ref="B26:B29"/>
    <mergeCell ref="C26:C29"/>
    <mergeCell ref="B21:B24"/>
    <mergeCell ref="B31:B34"/>
    <mergeCell ref="C31:C34"/>
    <mergeCell ref="Q32:T34"/>
    <mergeCell ref="L31:L32"/>
    <mergeCell ref="M31:M32"/>
    <mergeCell ref="N31:N32"/>
    <mergeCell ref="O31:O32"/>
    <mergeCell ref="P31:P32"/>
    <mergeCell ref="S31:T31"/>
    <mergeCell ref="P26:P27"/>
    <mergeCell ref="O26:O27"/>
    <mergeCell ref="S26:T26"/>
    <mergeCell ref="P61:P62"/>
    <mergeCell ref="Q62:T64"/>
    <mergeCell ref="B61:B64"/>
    <mergeCell ref="C61:C64"/>
    <mergeCell ref="K61:K62"/>
    <mergeCell ref="L61:L62"/>
    <mergeCell ref="M61:M62"/>
    <mergeCell ref="N61:N62"/>
    <mergeCell ref="O61:O62"/>
    <mergeCell ref="S61:T61"/>
    <mergeCell ref="O56:O57"/>
    <mergeCell ref="L66:L67"/>
    <mergeCell ref="M66:M67"/>
    <mergeCell ref="N66:N67"/>
    <mergeCell ref="O66:O67"/>
    <mergeCell ref="P96:P97"/>
    <mergeCell ref="S96:T96"/>
    <mergeCell ref="Q97:T99"/>
    <mergeCell ref="B81:B84"/>
    <mergeCell ref="C81:C84"/>
    <mergeCell ref="K81:K82"/>
    <mergeCell ref="L81:L82"/>
    <mergeCell ref="M81:M82"/>
    <mergeCell ref="N81:N82"/>
    <mergeCell ref="O81:O82"/>
    <mergeCell ref="E97:J97"/>
    <mergeCell ref="E98:J98"/>
    <mergeCell ref="B96:B99"/>
    <mergeCell ref="P66:P67"/>
    <mergeCell ref="S66:T66"/>
    <mergeCell ref="Q67:T69"/>
    <mergeCell ref="B66:B69"/>
    <mergeCell ref="C66:C69"/>
    <mergeCell ref="K66:K67"/>
    <mergeCell ref="B76:B79"/>
    <mergeCell ref="Z107:AB109"/>
    <mergeCell ref="O86:O87"/>
    <mergeCell ref="P86:P87"/>
    <mergeCell ref="S86:T86"/>
    <mergeCell ref="Q87:T89"/>
    <mergeCell ref="U105:Y105"/>
    <mergeCell ref="L106:L107"/>
    <mergeCell ref="M106:M107"/>
    <mergeCell ref="N106:N107"/>
    <mergeCell ref="O106:O107"/>
    <mergeCell ref="P106:P107"/>
    <mergeCell ref="S106:T106"/>
    <mergeCell ref="Q107:T109"/>
    <mergeCell ref="L91:L92"/>
    <mergeCell ref="M91:M92"/>
    <mergeCell ref="N91:N92"/>
    <mergeCell ref="O91:O92"/>
    <mergeCell ref="P91:P92"/>
    <mergeCell ref="S91:T91"/>
    <mergeCell ref="Q92:T94"/>
    <mergeCell ref="M96:M97"/>
    <mergeCell ref="N96:N97"/>
    <mergeCell ref="O96:O97"/>
    <mergeCell ref="B101:B104"/>
    <mergeCell ref="C101:C104"/>
    <mergeCell ref="K101:K102"/>
    <mergeCell ref="L101:L102"/>
    <mergeCell ref="M101:M102"/>
    <mergeCell ref="N101:N102"/>
    <mergeCell ref="O101:O102"/>
    <mergeCell ref="P101:P102"/>
    <mergeCell ref="L96:L97"/>
    <mergeCell ref="S101:T101"/>
    <mergeCell ref="Q102:T104"/>
    <mergeCell ref="K51:K52"/>
    <mergeCell ref="L51:L52"/>
    <mergeCell ref="Z102:AB104"/>
    <mergeCell ref="U92:Y94"/>
    <mergeCell ref="Z92:AB94"/>
    <mergeCell ref="U97:Y99"/>
    <mergeCell ref="Z97:AB99"/>
    <mergeCell ref="U82:Y84"/>
    <mergeCell ref="Z82:AB84"/>
    <mergeCell ref="U87:Y89"/>
    <mergeCell ref="Z87:AB89"/>
    <mergeCell ref="U102:Y104"/>
    <mergeCell ref="U100:Y100"/>
    <mergeCell ref="Z72:AB74"/>
    <mergeCell ref="U77:Y79"/>
    <mergeCell ref="Z77:AB79"/>
    <mergeCell ref="U62:Y64"/>
    <mergeCell ref="Z62:AB64"/>
    <mergeCell ref="Z67:AB69"/>
    <mergeCell ref="Z57:AB59"/>
    <mergeCell ref="U32:Y34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P41:P42"/>
    <mergeCell ref="S41:T41"/>
    <mergeCell ref="Q42:T44"/>
    <mergeCell ref="K31:K32"/>
    <mergeCell ref="K41:K42"/>
    <mergeCell ref="L41:L42"/>
    <mergeCell ref="M41:M42"/>
    <mergeCell ref="N41:N42"/>
    <mergeCell ref="U42:Y44"/>
    <mergeCell ref="Z137:AB139"/>
    <mergeCell ref="U140:Y140"/>
    <mergeCell ref="B141:B144"/>
    <mergeCell ref="C141:C144"/>
    <mergeCell ref="K141:K142"/>
    <mergeCell ref="L141:L142"/>
    <mergeCell ref="M141:M142"/>
    <mergeCell ref="N141:N142"/>
    <mergeCell ref="O141:O142"/>
    <mergeCell ref="P141:P142"/>
    <mergeCell ref="S141:T141"/>
    <mergeCell ref="Q142:T144"/>
    <mergeCell ref="U142:Y144"/>
    <mergeCell ref="Z142:AB144"/>
    <mergeCell ref="B136:B139"/>
    <mergeCell ref="C136:C139"/>
    <mergeCell ref="K136:K137"/>
    <mergeCell ref="L136:L137"/>
    <mergeCell ref="M136:M137"/>
    <mergeCell ref="N136:N137"/>
    <mergeCell ref="O136:O137"/>
    <mergeCell ref="P136:P137"/>
    <mergeCell ref="S136:T136"/>
    <mergeCell ref="Q137:T139"/>
    <mergeCell ref="Z147:AB149"/>
    <mergeCell ref="U150:Y150"/>
    <mergeCell ref="B151:B154"/>
    <mergeCell ref="C151:C154"/>
    <mergeCell ref="K151:K152"/>
    <mergeCell ref="L151:L152"/>
    <mergeCell ref="M151:M152"/>
    <mergeCell ref="N151:N152"/>
    <mergeCell ref="O151:O152"/>
    <mergeCell ref="P151:P152"/>
    <mergeCell ref="S151:T151"/>
    <mergeCell ref="Q152:T154"/>
    <mergeCell ref="U152:Y154"/>
    <mergeCell ref="Z152:AB154"/>
    <mergeCell ref="B146:B149"/>
    <mergeCell ref="C146:C149"/>
    <mergeCell ref="K146:K147"/>
    <mergeCell ref="L146:L147"/>
    <mergeCell ref="M146:M147"/>
    <mergeCell ref="N146:N147"/>
    <mergeCell ref="O146:O147"/>
    <mergeCell ref="P146:P147"/>
    <mergeCell ref="S146:T146"/>
    <mergeCell ref="Q147:T149"/>
    <mergeCell ref="Z157:AB159"/>
    <mergeCell ref="U185:Y185"/>
    <mergeCell ref="B186:B189"/>
    <mergeCell ref="C186:C189"/>
    <mergeCell ref="K186:K187"/>
    <mergeCell ref="L186:L187"/>
    <mergeCell ref="M186:M187"/>
    <mergeCell ref="N186:N187"/>
    <mergeCell ref="O186:O187"/>
    <mergeCell ref="P186:P187"/>
    <mergeCell ref="S186:T186"/>
    <mergeCell ref="Q187:T189"/>
    <mergeCell ref="U187:Y189"/>
    <mergeCell ref="Z187:AB189"/>
    <mergeCell ref="B156:B159"/>
    <mergeCell ref="C156:C159"/>
    <mergeCell ref="K156:K157"/>
    <mergeCell ref="L156:L157"/>
    <mergeCell ref="M156:M157"/>
    <mergeCell ref="N156:N157"/>
    <mergeCell ref="O156:O157"/>
    <mergeCell ref="P156:P157"/>
    <mergeCell ref="Z192:AB194"/>
    <mergeCell ref="U195:Y195"/>
    <mergeCell ref="B196:B199"/>
    <mergeCell ref="C196:C199"/>
    <mergeCell ref="K196:K197"/>
    <mergeCell ref="L196:L197"/>
    <mergeCell ref="M196:M197"/>
    <mergeCell ref="N196:N197"/>
    <mergeCell ref="O196:O197"/>
    <mergeCell ref="P196:P197"/>
    <mergeCell ref="S196:T196"/>
    <mergeCell ref="Q197:T199"/>
    <mergeCell ref="U197:Y199"/>
    <mergeCell ref="Z197:AB199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Q192:T194"/>
    <mergeCell ref="U200:Y200"/>
    <mergeCell ref="B201:B204"/>
    <mergeCell ref="C201:C204"/>
    <mergeCell ref="E72:J72"/>
    <mergeCell ref="E73:J73"/>
    <mergeCell ref="E87:J87"/>
    <mergeCell ref="E88:J88"/>
    <mergeCell ref="K201:K202"/>
    <mergeCell ref="L201:L202"/>
    <mergeCell ref="M201:M202"/>
    <mergeCell ref="N201:N202"/>
    <mergeCell ref="O201:O202"/>
    <mergeCell ref="P201:P202"/>
    <mergeCell ref="S201:T201"/>
    <mergeCell ref="Q202:T204"/>
    <mergeCell ref="U202:Y204"/>
    <mergeCell ref="U190:Y190"/>
    <mergeCell ref="U192:Y194"/>
    <mergeCell ref="U155:Y155"/>
    <mergeCell ref="S156:T156"/>
    <mergeCell ref="Q157:T159"/>
    <mergeCell ref="U157:Y159"/>
    <mergeCell ref="U145:Y145"/>
    <mergeCell ref="U147:Y149"/>
    <mergeCell ref="Z202:AB204"/>
    <mergeCell ref="U205:Y205"/>
    <mergeCell ref="B206:B209"/>
    <mergeCell ref="C206:C209"/>
    <mergeCell ref="K206:K207"/>
    <mergeCell ref="L206:L207"/>
    <mergeCell ref="M206:M207"/>
    <mergeCell ref="N206:N207"/>
    <mergeCell ref="O206:O207"/>
    <mergeCell ref="P206:P207"/>
    <mergeCell ref="S206:T206"/>
    <mergeCell ref="Q207:T209"/>
    <mergeCell ref="U207:Y209"/>
    <mergeCell ref="Z207:AB209"/>
    <mergeCell ref="E203:J203"/>
    <mergeCell ref="E208:J208"/>
    <mergeCell ref="U160:Y160"/>
    <mergeCell ref="B161:B164"/>
    <mergeCell ref="C161:C164"/>
    <mergeCell ref="K161:K162"/>
    <mergeCell ref="L161:L162"/>
    <mergeCell ref="M161:M162"/>
    <mergeCell ref="N161:N162"/>
    <mergeCell ref="O161:O162"/>
    <mergeCell ref="P161:P162"/>
    <mergeCell ref="S161:T161"/>
    <mergeCell ref="Q162:T164"/>
    <mergeCell ref="U162:Y164"/>
    <mergeCell ref="U135:Y135"/>
    <mergeCell ref="U137:Y139"/>
    <mergeCell ref="B106:B109"/>
    <mergeCell ref="C106:C109"/>
    <mergeCell ref="K106:K107"/>
    <mergeCell ref="E158:J158"/>
    <mergeCell ref="U107:Y109"/>
    <mergeCell ref="O111:O112"/>
    <mergeCell ref="Z162:AB164"/>
    <mergeCell ref="U165:Y165"/>
    <mergeCell ref="B166:B169"/>
    <mergeCell ref="C166:C169"/>
    <mergeCell ref="K166:K167"/>
    <mergeCell ref="L166:L167"/>
    <mergeCell ref="M166:M167"/>
    <mergeCell ref="N166:N167"/>
    <mergeCell ref="O166:O167"/>
    <mergeCell ref="P166:P167"/>
    <mergeCell ref="S166:T166"/>
    <mergeCell ref="Q167:T169"/>
    <mergeCell ref="U167:Y169"/>
    <mergeCell ref="Z167:AB169"/>
    <mergeCell ref="E163:J163"/>
    <mergeCell ref="E168:J168"/>
    <mergeCell ref="E173:J173"/>
    <mergeCell ref="E178:J178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Q172:T174"/>
    <mergeCell ref="U172:Y174"/>
    <mergeCell ref="L176:L177"/>
    <mergeCell ref="M176:M177"/>
    <mergeCell ref="N176:N177"/>
    <mergeCell ref="O176:O177"/>
    <mergeCell ref="P176:P177"/>
    <mergeCell ref="S176:T176"/>
    <mergeCell ref="Q177:T179"/>
    <mergeCell ref="U177:Y179"/>
    <mergeCell ref="K176:K177"/>
    <mergeCell ref="Z177:AB179"/>
    <mergeCell ref="E188:J188"/>
    <mergeCell ref="E193:J193"/>
    <mergeCell ref="E198:J198"/>
    <mergeCell ref="Z3:AB4"/>
    <mergeCell ref="Z182:AB184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Q182:T184"/>
    <mergeCell ref="U182:Y184"/>
    <mergeCell ref="E183:J183"/>
    <mergeCell ref="Z172:AB174"/>
    <mergeCell ref="U175:Y175"/>
    <mergeCell ref="B176:B179"/>
    <mergeCell ref="C176:C179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2" customWidth="1"/>
    <col min="2" max="2" width="19.7109375" style="3" customWidth="1"/>
    <col min="3" max="3" width="5.140625" style="7" customWidth="1"/>
    <col min="4" max="4" width="13.7109375" style="2" customWidth="1"/>
    <col min="5" max="5" width="15.28515625" style="2" customWidth="1"/>
    <col min="6" max="6" width="9.85546875" style="2" customWidth="1"/>
    <col min="7" max="7" width="5.5703125" style="2" customWidth="1"/>
    <col min="8" max="8" width="4.28515625" style="2" customWidth="1"/>
    <col min="9" max="9" width="5.28515625" style="2" customWidth="1"/>
    <col min="10" max="10" width="7.5703125" style="8" customWidth="1"/>
    <col min="11" max="13" width="2.85546875" style="2" customWidth="1"/>
    <col min="14" max="14" width="4.7109375" style="2" customWidth="1"/>
    <col min="15" max="15" width="12.5703125" style="2" customWidth="1"/>
    <col min="16" max="16384" width="8.85546875" style="2"/>
  </cols>
  <sheetData>
    <row r="1" spans="1:15" ht="15.75" thickTop="1" x14ac:dyDescent="0.25">
      <c r="A1" s="381" t="s">
        <v>5</v>
      </c>
      <c r="B1" s="382"/>
      <c r="C1" s="382"/>
      <c r="D1" s="383"/>
      <c r="E1" s="384" t="s">
        <v>7</v>
      </c>
      <c r="F1" s="385"/>
      <c r="G1" s="385"/>
      <c r="H1" s="385"/>
      <c r="I1" s="385"/>
      <c r="J1" s="386"/>
      <c r="K1" s="13"/>
      <c r="L1" s="13"/>
      <c r="M1" s="13"/>
      <c r="N1" s="13"/>
      <c r="O1" s="13"/>
    </row>
    <row r="2" spans="1:15" x14ac:dyDescent="0.25">
      <c r="A2" s="387" t="s">
        <v>0</v>
      </c>
      <c r="B2" s="388"/>
      <c r="C2" s="388"/>
      <c r="D2" s="389"/>
      <c r="E2" s="390" t="s">
        <v>0</v>
      </c>
      <c r="F2" s="391"/>
      <c r="G2" s="391"/>
      <c r="H2" s="391"/>
      <c r="I2" s="391"/>
      <c r="J2" s="392"/>
      <c r="K2" s="393" t="s">
        <v>0</v>
      </c>
      <c r="L2" s="394"/>
      <c r="M2" s="394"/>
      <c r="N2" s="394"/>
      <c r="O2" s="394"/>
    </row>
    <row r="3" spans="1:15" x14ac:dyDescent="0.25">
      <c r="A3" s="396" t="s">
        <v>6</v>
      </c>
      <c r="B3" s="397"/>
      <c r="C3" s="397"/>
      <c r="D3" s="398"/>
      <c r="E3" s="399" t="s">
        <v>8</v>
      </c>
      <c r="F3" s="400"/>
      <c r="G3" s="400"/>
      <c r="H3" s="400"/>
      <c r="I3" s="400"/>
      <c r="J3" s="401"/>
      <c r="K3" s="395"/>
      <c r="L3" s="394"/>
      <c r="M3" s="394"/>
      <c r="N3" s="394"/>
      <c r="O3" s="394"/>
    </row>
    <row r="4" spans="1:15" ht="15.75" thickBot="1" x14ac:dyDescent="0.3">
      <c r="A4" s="402" t="s">
        <v>0</v>
      </c>
      <c r="B4" s="403"/>
      <c r="C4" s="403"/>
      <c r="D4" s="404"/>
      <c r="E4" s="405" t="s">
        <v>0</v>
      </c>
      <c r="F4" s="406"/>
      <c r="G4" s="406"/>
      <c r="H4" s="406"/>
      <c r="I4" s="406"/>
      <c r="J4" s="407"/>
      <c r="K4" s="14"/>
      <c r="L4" s="14"/>
      <c r="M4" s="14"/>
      <c r="N4" s="14"/>
      <c r="O4" s="14"/>
    </row>
    <row r="5" spans="1:15" ht="27" thickTop="1" x14ac:dyDescent="0.25">
      <c r="A5" s="408" t="s">
        <v>22</v>
      </c>
      <c r="B5" s="409"/>
      <c r="C5" s="409"/>
      <c r="D5" s="409"/>
      <c r="E5" s="410" t="s">
        <v>0</v>
      </c>
      <c r="F5" s="410"/>
      <c r="G5" s="411" t="s">
        <v>2</v>
      </c>
      <c r="H5" s="412"/>
      <c r="I5" s="413" t="s">
        <v>0</v>
      </c>
      <c r="J5" s="414"/>
      <c r="K5" s="415"/>
      <c r="L5" s="15" t="s">
        <v>0</v>
      </c>
      <c r="M5" s="16" t="s">
        <v>0</v>
      </c>
      <c r="N5" s="16" t="s">
        <v>0</v>
      </c>
      <c r="O5" s="17"/>
    </row>
    <row r="6" spans="1:15" ht="25.5" thickBot="1" x14ac:dyDescent="0.3">
      <c r="A6" s="18" t="s">
        <v>23</v>
      </c>
      <c r="B6" s="19" t="s">
        <v>24</v>
      </c>
      <c r="C6" s="20" t="s">
        <v>25</v>
      </c>
      <c r="D6" s="21" t="s">
        <v>0</v>
      </c>
      <c r="E6" s="21" t="s">
        <v>0</v>
      </c>
      <c r="F6" s="22" t="s">
        <v>26</v>
      </c>
      <c r="G6" s="416" t="s">
        <v>27</v>
      </c>
      <c r="H6" s="417"/>
      <c r="I6" s="418"/>
      <c r="J6" s="23" t="s">
        <v>0</v>
      </c>
      <c r="K6" s="419" t="s">
        <v>0</v>
      </c>
      <c r="L6" s="420"/>
      <c r="M6" s="420"/>
      <c r="N6" s="420"/>
      <c r="O6" s="421"/>
    </row>
    <row r="7" spans="1:15" ht="15" customHeight="1" thickTop="1" x14ac:dyDescent="0.25">
      <c r="A7" s="24" t="s">
        <v>28</v>
      </c>
      <c r="B7" s="422" t="s">
        <v>44</v>
      </c>
      <c r="C7" s="25" t="s">
        <v>29</v>
      </c>
      <c r="D7" s="424" t="s">
        <v>45</v>
      </c>
      <c r="E7" s="424"/>
      <c r="F7" s="425" t="s">
        <v>0</v>
      </c>
      <c r="G7" s="427" t="s">
        <v>30</v>
      </c>
      <c r="H7" s="427"/>
      <c r="I7" s="26">
        <v>2</v>
      </c>
      <c r="J7" s="428" t="s">
        <v>64</v>
      </c>
      <c r="K7" s="429"/>
      <c r="L7" s="429"/>
      <c r="M7" s="429"/>
      <c r="N7" s="429"/>
      <c r="O7" s="430"/>
    </row>
    <row r="8" spans="1:15" ht="15" customHeight="1" thickBot="1" x14ac:dyDescent="0.3">
      <c r="A8" s="27">
        <v>1135</v>
      </c>
      <c r="B8" s="423"/>
      <c r="C8" s="28" t="s">
        <v>31</v>
      </c>
      <c r="D8" s="29" t="s">
        <v>46</v>
      </c>
      <c r="E8" s="29" t="s">
        <v>49</v>
      </c>
      <c r="F8" s="426"/>
      <c r="G8" s="431" t="s">
        <v>32</v>
      </c>
      <c r="H8" s="431"/>
      <c r="I8" s="30">
        <v>4</v>
      </c>
      <c r="J8" s="31"/>
      <c r="K8" s="32"/>
      <c r="L8" s="33"/>
      <c r="M8" s="33"/>
      <c r="N8" s="34"/>
      <c r="O8" s="35"/>
    </row>
    <row r="9" spans="1:15" ht="15" customHeight="1" thickTop="1" x14ac:dyDescent="0.25">
      <c r="A9" s="36" t="s">
        <v>0</v>
      </c>
      <c r="B9" s="423"/>
      <c r="C9" s="28" t="s">
        <v>1</v>
      </c>
      <c r="D9" s="37" t="s">
        <v>47</v>
      </c>
      <c r="E9" s="37" t="s">
        <v>48</v>
      </c>
      <c r="F9" s="432" t="s">
        <v>0</v>
      </c>
      <c r="G9" s="431" t="s">
        <v>0</v>
      </c>
      <c r="H9" s="431"/>
      <c r="I9" s="30"/>
      <c r="J9" s="38"/>
      <c r="K9" s="38"/>
      <c r="L9" s="434" t="s">
        <v>0</v>
      </c>
      <c r="M9" s="435"/>
      <c r="N9" s="436"/>
      <c r="O9" s="439" t="s">
        <v>33</v>
      </c>
    </row>
    <row r="10" spans="1:15" ht="16.149999999999999" customHeight="1" thickBot="1" x14ac:dyDescent="0.3">
      <c r="A10" s="39">
        <v>1</v>
      </c>
      <c r="B10" s="423"/>
      <c r="C10" s="40" t="s">
        <v>21</v>
      </c>
      <c r="D10" s="41" t="s">
        <v>0</v>
      </c>
      <c r="E10" s="42" t="s">
        <v>0</v>
      </c>
      <c r="F10" s="433"/>
      <c r="G10" s="441" t="s">
        <v>0</v>
      </c>
      <c r="H10" s="441"/>
      <c r="I10" s="43"/>
      <c r="J10" s="44"/>
      <c r="K10" s="44"/>
      <c r="L10" s="437"/>
      <c r="M10" s="437"/>
      <c r="N10" s="438"/>
      <c r="O10" s="440"/>
    </row>
    <row r="11" spans="1:15" ht="15.75" thickTop="1" x14ac:dyDescent="0.25">
      <c r="A11" s="45" t="s">
        <v>34</v>
      </c>
      <c r="B11" s="46" t="s">
        <v>35</v>
      </c>
      <c r="C11" s="47" t="s">
        <v>36</v>
      </c>
      <c r="D11" s="48" t="s">
        <v>37</v>
      </c>
      <c r="E11" s="447" t="s">
        <v>0</v>
      </c>
      <c r="F11" s="448"/>
      <c r="G11" s="448"/>
      <c r="H11" s="448"/>
      <c r="I11" s="449"/>
      <c r="J11" s="49" t="s">
        <v>0</v>
      </c>
      <c r="K11" s="32"/>
      <c r="L11" s="33"/>
      <c r="M11" s="33"/>
      <c r="N11" s="34"/>
      <c r="O11" s="50" t="s">
        <v>38</v>
      </c>
    </row>
    <row r="12" spans="1:15" ht="15.75" thickBot="1" x14ac:dyDescent="0.3">
      <c r="A12" s="51" t="s">
        <v>39</v>
      </c>
      <c r="B12" s="52" t="s">
        <v>35</v>
      </c>
      <c r="C12" s="53" t="s">
        <v>40</v>
      </c>
      <c r="D12" s="54" t="s">
        <v>35</v>
      </c>
      <c r="E12" s="450"/>
      <c r="F12" s="451"/>
      <c r="G12" s="451"/>
      <c r="H12" s="451"/>
      <c r="I12" s="452"/>
      <c r="J12" s="55" t="s">
        <v>41</v>
      </c>
      <c r="K12" s="56"/>
      <c r="L12" s="57"/>
      <c r="M12" s="57"/>
      <c r="N12" s="57"/>
      <c r="O12" s="58" t="s">
        <v>42</v>
      </c>
    </row>
    <row r="13" spans="1:15" ht="15" customHeight="1" thickTop="1" x14ac:dyDescent="0.25">
      <c r="A13" s="24" t="s">
        <v>28</v>
      </c>
      <c r="B13" s="442" t="s">
        <v>50</v>
      </c>
      <c r="C13" s="25" t="s">
        <v>29</v>
      </c>
      <c r="D13" s="424" t="s">
        <v>45</v>
      </c>
      <c r="E13" s="424"/>
      <c r="F13" s="446"/>
      <c r="G13" s="427" t="s">
        <v>30</v>
      </c>
      <c r="H13" s="427"/>
      <c r="I13" s="59">
        <v>2</v>
      </c>
      <c r="J13" s="428" t="s">
        <v>64</v>
      </c>
      <c r="K13" s="429"/>
      <c r="L13" s="429"/>
      <c r="M13" s="429"/>
      <c r="N13" s="429"/>
      <c r="O13" s="430"/>
    </row>
    <row r="14" spans="1:15" ht="15" customHeight="1" thickBot="1" x14ac:dyDescent="0.3">
      <c r="A14" s="27">
        <v>1136</v>
      </c>
      <c r="B14" s="443"/>
      <c r="C14" s="28" t="s">
        <v>31</v>
      </c>
      <c r="D14" s="29" t="s">
        <v>46</v>
      </c>
      <c r="E14" s="29" t="s">
        <v>54</v>
      </c>
      <c r="F14" s="426"/>
      <c r="G14" s="431" t="s">
        <v>32</v>
      </c>
      <c r="H14" s="431"/>
      <c r="I14" s="60">
        <v>4</v>
      </c>
      <c r="J14" s="61"/>
      <c r="K14" s="32"/>
      <c r="L14" s="33"/>
      <c r="M14" s="33"/>
      <c r="N14" s="34"/>
      <c r="O14" s="35"/>
    </row>
    <row r="15" spans="1:15" ht="15" customHeight="1" thickTop="1" x14ac:dyDescent="0.25">
      <c r="A15" s="36" t="s">
        <v>0</v>
      </c>
      <c r="B15" s="444"/>
      <c r="C15" s="28" t="s">
        <v>1</v>
      </c>
      <c r="D15" s="37" t="s">
        <v>51</v>
      </c>
      <c r="E15" s="37" t="s">
        <v>52</v>
      </c>
      <c r="F15" s="453"/>
      <c r="G15" s="454" t="s">
        <v>0</v>
      </c>
      <c r="H15" s="454"/>
      <c r="I15" s="60"/>
      <c r="J15" s="62"/>
      <c r="K15" s="38"/>
      <c r="L15" s="434" t="s">
        <v>0</v>
      </c>
      <c r="M15" s="435"/>
      <c r="N15" s="436"/>
      <c r="O15" s="439" t="s">
        <v>33</v>
      </c>
    </row>
    <row r="16" spans="1:15" ht="16.149999999999999" customHeight="1" thickBot="1" x14ac:dyDescent="0.3">
      <c r="A16" s="39">
        <v>2</v>
      </c>
      <c r="B16" s="445"/>
      <c r="C16" s="63" t="s">
        <v>21</v>
      </c>
      <c r="D16" s="64" t="s">
        <v>0</v>
      </c>
      <c r="E16" s="64" t="s">
        <v>0</v>
      </c>
      <c r="F16" s="453"/>
      <c r="G16" s="454" t="s">
        <v>0</v>
      </c>
      <c r="H16" s="454"/>
      <c r="I16" s="60"/>
      <c r="J16" s="65"/>
      <c r="K16" s="44"/>
      <c r="L16" s="437"/>
      <c r="M16" s="437"/>
      <c r="N16" s="438"/>
      <c r="O16" s="440"/>
    </row>
    <row r="17" spans="1:15" ht="15.75" thickTop="1" x14ac:dyDescent="0.25">
      <c r="A17" s="45" t="s">
        <v>34</v>
      </c>
      <c r="B17" s="46" t="s">
        <v>53</v>
      </c>
      <c r="C17" s="47" t="s">
        <v>36</v>
      </c>
      <c r="D17" s="48" t="s">
        <v>37</v>
      </c>
      <c r="E17" s="447" t="s">
        <v>0</v>
      </c>
      <c r="F17" s="448"/>
      <c r="G17" s="448"/>
      <c r="H17" s="448"/>
      <c r="I17" s="449"/>
      <c r="J17" s="49" t="s">
        <v>0</v>
      </c>
      <c r="K17" s="32"/>
      <c r="L17" s="33"/>
      <c r="M17" s="33"/>
      <c r="N17" s="34"/>
      <c r="O17" s="50" t="s">
        <v>38</v>
      </c>
    </row>
    <row r="18" spans="1:15" ht="15.75" thickBot="1" x14ac:dyDescent="0.3">
      <c r="A18" s="51" t="s">
        <v>39</v>
      </c>
      <c r="B18" s="52" t="s">
        <v>53</v>
      </c>
      <c r="C18" s="53" t="s">
        <v>40</v>
      </c>
      <c r="D18" s="54" t="s">
        <v>53</v>
      </c>
      <c r="E18" s="450"/>
      <c r="F18" s="451"/>
      <c r="G18" s="451"/>
      <c r="H18" s="451"/>
      <c r="I18" s="452"/>
      <c r="J18" s="55" t="s">
        <v>41</v>
      </c>
      <c r="K18" s="56"/>
      <c r="L18" s="57"/>
      <c r="M18" s="57"/>
      <c r="N18" s="57"/>
      <c r="O18" s="58" t="s">
        <v>42</v>
      </c>
    </row>
    <row r="19" spans="1:15" ht="15" customHeight="1" thickTop="1" x14ac:dyDescent="0.25">
      <c r="A19" s="24" t="s">
        <v>28</v>
      </c>
      <c r="B19" s="422" t="s">
        <v>55</v>
      </c>
      <c r="C19" s="25" t="s">
        <v>29</v>
      </c>
      <c r="D19" s="424" t="s">
        <v>45</v>
      </c>
      <c r="E19" s="424"/>
      <c r="F19" s="425" t="s">
        <v>0</v>
      </c>
      <c r="G19" s="427" t="s">
        <v>30</v>
      </c>
      <c r="H19" s="427"/>
      <c r="I19" s="26">
        <v>2</v>
      </c>
      <c r="J19" s="428" t="s">
        <v>64</v>
      </c>
      <c r="K19" s="429"/>
      <c r="L19" s="429"/>
      <c r="M19" s="429"/>
      <c r="N19" s="429"/>
      <c r="O19" s="430"/>
    </row>
    <row r="20" spans="1:15" ht="15" customHeight="1" thickBot="1" x14ac:dyDescent="0.3">
      <c r="A20" s="27">
        <v>1137</v>
      </c>
      <c r="B20" s="423"/>
      <c r="C20" s="28" t="s">
        <v>31</v>
      </c>
      <c r="D20" s="29" t="s">
        <v>46</v>
      </c>
      <c r="E20" s="29" t="s">
        <v>54</v>
      </c>
      <c r="F20" s="426"/>
      <c r="G20" s="431" t="s">
        <v>32</v>
      </c>
      <c r="H20" s="431"/>
      <c r="I20" s="30">
        <v>2</v>
      </c>
      <c r="J20" s="31"/>
      <c r="K20" s="32"/>
      <c r="L20" s="33"/>
      <c r="M20" s="33"/>
      <c r="N20" s="34"/>
      <c r="O20" s="35"/>
    </row>
    <row r="21" spans="1:15" ht="15" customHeight="1" thickTop="1" x14ac:dyDescent="0.25">
      <c r="A21" s="36" t="s">
        <v>0</v>
      </c>
      <c r="B21" s="423"/>
      <c r="C21" s="28" t="s">
        <v>1</v>
      </c>
      <c r="D21" s="37" t="s">
        <v>56</v>
      </c>
      <c r="E21" s="37" t="s">
        <v>57</v>
      </c>
      <c r="F21" s="432" t="s">
        <v>0</v>
      </c>
      <c r="G21" s="431" t="s">
        <v>43</v>
      </c>
      <c r="H21" s="431"/>
      <c r="I21" s="30">
        <v>4</v>
      </c>
      <c r="J21" s="38"/>
      <c r="K21" s="38"/>
      <c r="L21" s="434" t="s">
        <v>0</v>
      </c>
      <c r="M21" s="435"/>
      <c r="N21" s="436"/>
      <c r="O21" s="439" t="s">
        <v>33</v>
      </c>
    </row>
    <row r="22" spans="1:15" ht="16.149999999999999" customHeight="1" thickBot="1" x14ac:dyDescent="0.3">
      <c r="A22" s="39">
        <v>3</v>
      </c>
      <c r="B22" s="423"/>
      <c r="C22" s="40" t="s">
        <v>21</v>
      </c>
      <c r="D22" s="41" t="s">
        <v>0</v>
      </c>
      <c r="E22" s="42" t="s">
        <v>0</v>
      </c>
      <c r="F22" s="433"/>
      <c r="G22" s="441" t="s">
        <v>0</v>
      </c>
      <c r="H22" s="441"/>
      <c r="I22" s="43"/>
      <c r="J22" s="44"/>
      <c r="K22" s="44"/>
      <c r="L22" s="437"/>
      <c r="M22" s="437"/>
      <c r="N22" s="438"/>
      <c r="O22" s="440"/>
    </row>
    <row r="23" spans="1:15" ht="15.75" thickTop="1" x14ac:dyDescent="0.25">
      <c r="A23" s="45" t="s">
        <v>34</v>
      </c>
      <c r="B23" s="46" t="s">
        <v>53</v>
      </c>
      <c r="C23" s="47" t="s">
        <v>36</v>
      </c>
      <c r="D23" s="48" t="s">
        <v>53</v>
      </c>
      <c r="E23" s="447" t="s">
        <v>0</v>
      </c>
      <c r="F23" s="448"/>
      <c r="G23" s="448"/>
      <c r="H23" s="448"/>
      <c r="I23" s="449"/>
      <c r="J23" s="49" t="s">
        <v>0</v>
      </c>
      <c r="K23" s="32"/>
      <c r="L23" s="33"/>
      <c r="M23" s="33"/>
      <c r="N23" s="34"/>
      <c r="O23" s="50" t="s">
        <v>38</v>
      </c>
    </row>
    <row r="24" spans="1:15" ht="15.75" thickBot="1" x14ac:dyDescent="0.3">
      <c r="A24" s="66" t="s">
        <v>39</v>
      </c>
      <c r="B24" s="67" t="s">
        <v>53</v>
      </c>
      <c r="C24" s="68" t="s">
        <v>40</v>
      </c>
      <c r="D24" s="69" t="s">
        <v>53</v>
      </c>
      <c r="E24" s="450"/>
      <c r="F24" s="451"/>
      <c r="G24" s="451"/>
      <c r="H24" s="451"/>
      <c r="I24" s="452"/>
      <c r="J24" s="55" t="s">
        <v>41</v>
      </c>
      <c r="K24" s="56"/>
      <c r="L24" s="57"/>
      <c r="M24" s="57"/>
      <c r="N24" s="57"/>
      <c r="O24" s="58" t="s">
        <v>42</v>
      </c>
    </row>
    <row r="25" spans="1:15" ht="15" customHeight="1" thickTop="1" x14ac:dyDescent="0.25">
      <c r="A25" s="24" t="s">
        <v>28</v>
      </c>
      <c r="B25" s="422" t="s">
        <v>58</v>
      </c>
      <c r="C25" s="25" t="s">
        <v>29</v>
      </c>
      <c r="D25" s="424" t="s">
        <v>45</v>
      </c>
      <c r="E25" s="424"/>
      <c r="F25" s="425" t="s">
        <v>0</v>
      </c>
      <c r="G25" s="431" t="s">
        <v>32</v>
      </c>
      <c r="H25" s="431"/>
      <c r="I25" s="26">
        <v>2</v>
      </c>
      <c r="J25" s="428" t="s">
        <v>64</v>
      </c>
      <c r="K25" s="429"/>
      <c r="L25" s="429"/>
      <c r="M25" s="429"/>
      <c r="N25" s="429"/>
      <c r="O25" s="430"/>
    </row>
    <row r="26" spans="1:15" ht="15" customHeight="1" thickBot="1" x14ac:dyDescent="0.3">
      <c r="A26" s="27">
        <v>1138</v>
      </c>
      <c r="B26" s="423"/>
      <c r="C26" s="28" t="s">
        <v>31</v>
      </c>
      <c r="D26" s="29" t="s">
        <v>59</v>
      </c>
      <c r="E26" s="29" t="s">
        <v>60</v>
      </c>
      <c r="F26" s="426"/>
      <c r="G26" s="431" t="s">
        <v>63</v>
      </c>
      <c r="H26" s="431"/>
      <c r="I26" s="30">
        <v>2</v>
      </c>
      <c r="J26" s="31"/>
      <c r="K26" s="32"/>
      <c r="L26" s="33"/>
      <c r="M26" s="33"/>
      <c r="N26" s="34"/>
      <c r="O26" s="35"/>
    </row>
    <row r="27" spans="1:15" ht="15" customHeight="1" thickTop="1" x14ac:dyDescent="0.25">
      <c r="A27" s="36" t="s">
        <v>0</v>
      </c>
      <c r="B27" s="423"/>
      <c r="C27" s="28" t="s">
        <v>1</v>
      </c>
      <c r="D27" s="37" t="s">
        <v>61</v>
      </c>
      <c r="E27" s="37" t="s">
        <v>62</v>
      </c>
      <c r="F27" s="432" t="s">
        <v>0</v>
      </c>
      <c r="G27" s="431" t="s">
        <v>43</v>
      </c>
      <c r="H27" s="431"/>
      <c r="I27" s="30">
        <v>4</v>
      </c>
      <c r="J27" s="38"/>
      <c r="K27" s="38"/>
      <c r="L27" s="434" t="s">
        <v>0</v>
      </c>
      <c r="M27" s="435"/>
      <c r="N27" s="436"/>
      <c r="O27" s="439" t="s">
        <v>33</v>
      </c>
    </row>
    <row r="28" spans="1:15" ht="16.149999999999999" customHeight="1" thickBot="1" x14ac:dyDescent="0.3">
      <c r="A28" s="39">
        <v>4</v>
      </c>
      <c r="B28" s="423"/>
      <c r="C28" s="40" t="s">
        <v>21</v>
      </c>
      <c r="D28" s="41" t="s">
        <v>0</v>
      </c>
      <c r="E28" s="42" t="s">
        <v>0</v>
      </c>
      <c r="F28" s="433"/>
      <c r="G28" s="441" t="s">
        <v>0</v>
      </c>
      <c r="H28" s="441"/>
      <c r="I28" s="43"/>
      <c r="J28" s="44"/>
      <c r="K28" s="44"/>
      <c r="L28" s="437"/>
      <c r="M28" s="437"/>
      <c r="N28" s="438"/>
      <c r="O28" s="440"/>
    </row>
    <row r="29" spans="1:15" ht="15.75" thickTop="1" x14ac:dyDescent="0.25">
      <c r="A29" s="45" t="s">
        <v>34</v>
      </c>
      <c r="B29" s="46" t="s">
        <v>35</v>
      </c>
      <c r="C29" s="47" t="s">
        <v>36</v>
      </c>
      <c r="D29" s="48" t="s">
        <v>35</v>
      </c>
      <c r="E29" s="447" t="s">
        <v>0</v>
      </c>
      <c r="F29" s="448"/>
      <c r="G29" s="448"/>
      <c r="H29" s="448"/>
      <c r="I29" s="449"/>
      <c r="J29" s="49" t="s">
        <v>0</v>
      </c>
      <c r="K29" s="32"/>
      <c r="L29" s="33"/>
      <c r="M29" s="33"/>
      <c r="N29" s="34"/>
      <c r="O29" s="50" t="s">
        <v>38</v>
      </c>
    </row>
    <row r="30" spans="1:15" ht="15.75" thickBot="1" x14ac:dyDescent="0.3">
      <c r="A30" s="66" t="s">
        <v>39</v>
      </c>
      <c r="B30" s="67" t="s">
        <v>35</v>
      </c>
      <c r="C30" s="68" t="s">
        <v>40</v>
      </c>
      <c r="D30" s="69" t="s">
        <v>35</v>
      </c>
      <c r="E30" s="450"/>
      <c r="F30" s="451"/>
      <c r="G30" s="451"/>
      <c r="H30" s="451"/>
      <c r="I30" s="452"/>
      <c r="J30" s="55" t="s">
        <v>41</v>
      </c>
      <c r="K30" s="56"/>
      <c r="L30" s="57"/>
      <c r="M30" s="57"/>
      <c r="N30" s="57"/>
      <c r="O30" s="58" t="s">
        <v>42</v>
      </c>
    </row>
    <row r="31" spans="1:15" ht="17.25" thickTop="1" thickBot="1" x14ac:dyDescent="0.3">
      <c r="A31" s="70"/>
      <c r="B31" s="71"/>
      <c r="C31" s="72"/>
      <c r="D31" s="73"/>
      <c r="E31" s="74" t="s">
        <v>9</v>
      </c>
      <c r="F31" s="75"/>
      <c r="G31" s="75"/>
      <c r="H31" s="75"/>
      <c r="I31" s="75"/>
      <c r="J31" s="76"/>
      <c r="K31" s="77"/>
      <c r="L31" s="77"/>
      <c r="M31" s="77"/>
      <c r="N31" s="77"/>
      <c r="O31" s="78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RUN SHEET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Larkin</cp:lastModifiedBy>
  <cp:lastPrinted>2018-03-13T19:48:02Z</cp:lastPrinted>
  <dcterms:created xsi:type="dcterms:W3CDTF">2013-09-03T22:11:00Z</dcterms:created>
  <dcterms:modified xsi:type="dcterms:W3CDTF">2018-10-20T15:58:12Z</dcterms:modified>
</cp:coreProperties>
</file>