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N140" i="2" l="1"/>
  <c r="N135" i="2"/>
  <c r="N130" i="2"/>
  <c r="N125" i="2"/>
  <c r="N120" i="2"/>
  <c r="N108" i="2"/>
  <c r="N159" i="2"/>
  <c r="AB289" i="2"/>
  <c r="AA289" i="2"/>
  <c r="Z289" i="2"/>
  <c r="S289" i="2"/>
  <c r="Q289" i="2"/>
  <c r="O289" i="2"/>
  <c r="M289" i="2"/>
  <c r="K289" i="2"/>
  <c r="P2" i="2"/>
  <c r="P7" i="2"/>
  <c r="P61" i="2"/>
  <c r="P88" i="2"/>
  <c r="P142" i="2"/>
  <c r="P169" i="2"/>
  <c r="P196" i="2"/>
  <c r="P223" i="2"/>
  <c r="P250" i="2"/>
  <c r="P277" i="2"/>
  <c r="P287" i="2"/>
  <c r="N287" i="2"/>
  <c r="L287" i="2"/>
  <c r="K287" i="2"/>
  <c r="A287" i="2"/>
  <c r="AE284" i="2"/>
  <c r="AG284" i="2"/>
  <c r="AE285" i="2"/>
  <c r="AG285" i="2"/>
  <c r="AS286" i="2"/>
  <c r="J285" i="2"/>
  <c r="J286" i="2"/>
  <c r="I285" i="2"/>
  <c r="I286" i="2"/>
  <c r="H285" i="2"/>
  <c r="H286" i="2"/>
  <c r="G285" i="2"/>
  <c r="G286" i="2"/>
  <c r="F285" i="2"/>
  <c r="F286" i="2"/>
  <c r="E285" i="2"/>
  <c r="E286" i="2"/>
  <c r="AO284" i="2"/>
  <c r="AQ284" i="2"/>
  <c r="AQ285" i="2"/>
  <c r="AO285" i="2"/>
  <c r="AS284" i="2"/>
  <c r="AS285" i="2"/>
  <c r="AI284" i="2"/>
  <c r="AK285" i="2"/>
  <c r="AM285" i="2"/>
  <c r="AI285" i="2"/>
  <c r="AK284" i="2"/>
  <c r="AU284" i="2"/>
  <c r="AM284" i="2"/>
  <c r="N284" i="2"/>
  <c r="P282" i="2"/>
  <c r="N282" i="2"/>
  <c r="L282" i="2"/>
  <c r="K282" i="2"/>
  <c r="A282" i="2"/>
  <c r="AE279" i="2"/>
  <c r="AG279" i="2"/>
  <c r="AE280" i="2"/>
  <c r="AG280" i="2"/>
  <c r="AS281" i="2"/>
  <c r="J280" i="2"/>
  <c r="J281" i="2"/>
  <c r="I280" i="2"/>
  <c r="I281" i="2"/>
  <c r="H280" i="2"/>
  <c r="H281" i="2"/>
  <c r="G280" i="2"/>
  <c r="G281" i="2"/>
  <c r="F280" i="2"/>
  <c r="F281" i="2"/>
  <c r="E280" i="2"/>
  <c r="E281" i="2"/>
  <c r="AO279" i="2"/>
  <c r="AQ279" i="2"/>
  <c r="AQ280" i="2"/>
  <c r="AO280" i="2"/>
  <c r="AS279" i="2"/>
  <c r="AS280" i="2"/>
  <c r="AI279" i="2"/>
  <c r="AK280" i="2"/>
  <c r="AM280" i="2"/>
  <c r="AI280" i="2"/>
  <c r="AK279" i="2"/>
  <c r="AU279" i="2"/>
  <c r="AM279" i="2"/>
  <c r="N279" i="2"/>
  <c r="P275" i="2"/>
  <c r="N275" i="2"/>
  <c r="L275" i="2"/>
  <c r="K275" i="2"/>
  <c r="A275" i="2"/>
  <c r="AE272" i="2"/>
  <c r="AG272" i="2"/>
  <c r="AE273" i="2"/>
  <c r="AG273" i="2"/>
  <c r="AS274" i="2"/>
  <c r="J273" i="2"/>
  <c r="I273" i="2"/>
  <c r="H273" i="2"/>
  <c r="G273" i="2"/>
  <c r="F273" i="2"/>
  <c r="E273" i="2"/>
  <c r="AO272" i="2"/>
  <c r="AQ272" i="2"/>
  <c r="AQ273" i="2"/>
  <c r="AO273" i="2"/>
  <c r="AS272" i="2"/>
  <c r="AS273" i="2"/>
  <c r="AI272" i="2"/>
  <c r="AK273" i="2"/>
  <c r="AM273" i="2"/>
  <c r="AI273" i="2"/>
  <c r="AK272" i="2"/>
  <c r="AU272" i="2"/>
  <c r="AM272" i="2"/>
  <c r="N272" i="2"/>
  <c r="AG267" i="2"/>
  <c r="AE267" i="2"/>
  <c r="AI267" i="2"/>
  <c r="AK268" i="2"/>
  <c r="AG268" i="2"/>
  <c r="AE268" i="2"/>
  <c r="AI268" i="2"/>
  <c r="AK267" i="2"/>
  <c r="AU267" i="2"/>
  <c r="L270" i="2"/>
  <c r="P270" i="2"/>
  <c r="N270" i="2"/>
  <c r="K270" i="2"/>
  <c r="A270" i="2"/>
  <c r="AS269" i="2"/>
  <c r="J268" i="2"/>
  <c r="I268" i="2"/>
  <c r="H268" i="2"/>
  <c r="G268" i="2"/>
  <c r="F268" i="2"/>
  <c r="E268" i="2"/>
  <c r="AO267" i="2"/>
  <c r="AQ267" i="2"/>
  <c r="AQ268" i="2"/>
  <c r="AO268" i="2"/>
  <c r="AS267" i="2"/>
  <c r="AS268" i="2"/>
  <c r="AM268" i="2"/>
  <c r="AM267" i="2"/>
  <c r="N267" i="2"/>
  <c r="AG262" i="2"/>
  <c r="AE262" i="2"/>
  <c r="AI262" i="2"/>
  <c r="AK263" i="2"/>
  <c r="AG263" i="2"/>
  <c r="AE263" i="2"/>
  <c r="AI263" i="2"/>
  <c r="AK262" i="2"/>
  <c r="AU262" i="2"/>
  <c r="L265" i="2"/>
  <c r="P265" i="2"/>
  <c r="N265" i="2"/>
  <c r="K265" i="2"/>
  <c r="A265" i="2"/>
  <c r="AS264" i="2"/>
  <c r="J263" i="2"/>
  <c r="I263" i="2"/>
  <c r="H263" i="2"/>
  <c r="G263" i="2"/>
  <c r="F263" i="2"/>
  <c r="E263" i="2"/>
  <c r="AO262" i="2"/>
  <c r="AQ262" i="2"/>
  <c r="AQ263" i="2"/>
  <c r="AO263" i="2"/>
  <c r="AS262" i="2"/>
  <c r="AS263" i="2"/>
  <c r="AM263" i="2"/>
  <c r="AM262" i="2"/>
  <c r="N262" i="2"/>
  <c r="AG257" i="2"/>
  <c r="AE257" i="2"/>
  <c r="AI257" i="2"/>
  <c r="AK258" i="2"/>
  <c r="AG258" i="2"/>
  <c r="AE258" i="2"/>
  <c r="AI258" i="2"/>
  <c r="AK257" i="2"/>
  <c r="AU257" i="2"/>
  <c r="L260" i="2"/>
  <c r="P260" i="2"/>
  <c r="N260" i="2"/>
  <c r="K260" i="2"/>
  <c r="A260" i="2"/>
  <c r="AS259" i="2"/>
  <c r="AO257" i="2"/>
  <c r="AQ257" i="2"/>
  <c r="AQ258" i="2"/>
  <c r="AO258" i="2"/>
  <c r="AS257" i="2"/>
  <c r="AS258" i="2"/>
  <c r="AM258" i="2"/>
  <c r="AM257" i="2"/>
  <c r="N257" i="2"/>
  <c r="P255" i="2"/>
  <c r="N255" i="2"/>
  <c r="L255" i="2"/>
  <c r="K255" i="2"/>
  <c r="A255" i="2"/>
  <c r="AE252" i="2"/>
  <c r="AG252" i="2"/>
  <c r="AE253" i="2"/>
  <c r="AG253" i="2"/>
  <c r="AS254" i="2"/>
  <c r="J253" i="2"/>
  <c r="I253" i="2"/>
  <c r="H253" i="2"/>
  <c r="G253" i="2"/>
  <c r="F253" i="2"/>
  <c r="E253" i="2"/>
  <c r="AO252" i="2"/>
  <c r="AQ252" i="2"/>
  <c r="AQ253" i="2"/>
  <c r="AO253" i="2"/>
  <c r="AS252" i="2"/>
  <c r="AS253" i="2"/>
  <c r="AI252" i="2"/>
  <c r="AK253" i="2"/>
  <c r="AM253" i="2"/>
  <c r="AI253" i="2"/>
  <c r="AK252" i="2"/>
  <c r="AU252" i="2"/>
  <c r="AM252" i="2"/>
  <c r="N252" i="2"/>
  <c r="AG245" i="2"/>
  <c r="AE245" i="2"/>
  <c r="AI245" i="2"/>
  <c r="AK246" i="2"/>
  <c r="AG246" i="2"/>
  <c r="AE246" i="2"/>
  <c r="AI246" i="2"/>
  <c r="AK245" i="2"/>
  <c r="AU245" i="2"/>
  <c r="L248" i="2"/>
  <c r="P248" i="2"/>
  <c r="N248" i="2"/>
  <c r="K248" i="2"/>
  <c r="A248" i="2"/>
  <c r="AS247" i="2"/>
  <c r="J246" i="2"/>
  <c r="I246" i="2"/>
  <c r="H246" i="2"/>
  <c r="G246" i="2"/>
  <c r="F246" i="2"/>
  <c r="E246" i="2"/>
  <c r="AO245" i="2"/>
  <c r="AQ245" i="2"/>
  <c r="AQ246" i="2"/>
  <c r="AO246" i="2"/>
  <c r="AS245" i="2"/>
  <c r="AS246" i="2"/>
  <c r="AM246" i="2"/>
  <c r="AM245" i="2"/>
  <c r="N245" i="2"/>
  <c r="AG240" i="2"/>
  <c r="AE240" i="2"/>
  <c r="AI240" i="2"/>
  <c r="AK241" i="2"/>
  <c r="AE241" i="2"/>
  <c r="AG241" i="2"/>
  <c r="AI241" i="2"/>
  <c r="AK240" i="2"/>
  <c r="AU240" i="2"/>
  <c r="L243" i="2"/>
  <c r="P243" i="2"/>
  <c r="N243" i="2"/>
  <c r="K243" i="2"/>
  <c r="A243" i="2"/>
  <c r="AS242" i="2"/>
  <c r="J241" i="2"/>
  <c r="I241" i="2"/>
  <c r="H241" i="2"/>
  <c r="G241" i="2"/>
  <c r="F241" i="2"/>
  <c r="E241" i="2"/>
  <c r="AO240" i="2"/>
  <c r="AQ240" i="2"/>
  <c r="AQ241" i="2"/>
  <c r="AO241" i="2"/>
  <c r="AS240" i="2"/>
  <c r="AS241" i="2"/>
  <c r="AM241" i="2"/>
  <c r="AM240" i="2"/>
  <c r="N240" i="2"/>
  <c r="AG235" i="2"/>
  <c r="AE235" i="2"/>
  <c r="AI235" i="2"/>
  <c r="AK236" i="2"/>
  <c r="AG236" i="2"/>
  <c r="AE236" i="2"/>
  <c r="AI236" i="2"/>
  <c r="AK235" i="2"/>
  <c r="AU235" i="2"/>
  <c r="L238" i="2"/>
  <c r="P238" i="2"/>
  <c r="N238" i="2"/>
  <c r="K238" i="2"/>
  <c r="A238" i="2"/>
  <c r="AS237" i="2"/>
  <c r="J236" i="2"/>
  <c r="I236" i="2"/>
  <c r="H236" i="2"/>
  <c r="G236" i="2"/>
  <c r="F236" i="2"/>
  <c r="E236" i="2"/>
  <c r="AO235" i="2"/>
  <c r="AQ235" i="2"/>
  <c r="AQ236" i="2"/>
  <c r="AO236" i="2"/>
  <c r="AS235" i="2"/>
  <c r="AS236" i="2"/>
  <c r="AM236" i="2"/>
  <c r="AM235" i="2"/>
  <c r="N235" i="2"/>
  <c r="AG230" i="2"/>
  <c r="AE230" i="2"/>
  <c r="AI230" i="2"/>
  <c r="AK231" i="2"/>
  <c r="AG231" i="2"/>
  <c r="AE231" i="2"/>
  <c r="AI231" i="2"/>
  <c r="AK230" i="2"/>
  <c r="AU230" i="2"/>
  <c r="L233" i="2"/>
  <c r="P233" i="2"/>
  <c r="N233" i="2"/>
  <c r="K233" i="2"/>
  <c r="A233" i="2"/>
  <c r="AS232" i="2"/>
  <c r="J231" i="2"/>
  <c r="I231" i="2"/>
  <c r="H231" i="2"/>
  <c r="G231" i="2"/>
  <c r="F231" i="2"/>
  <c r="E231" i="2"/>
  <c r="AO230" i="2"/>
  <c r="AQ230" i="2"/>
  <c r="AQ231" i="2"/>
  <c r="AO231" i="2"/>
  <c r="AS230" i="2"/>
  <c r="AS231" i="2"/>
  <c r="AM231" i="2"/>
  <c r="AM230" i="2"/>
  <c r="N230" i="2"/>
  <c r="P228" i="2"/>
  <c r="N228" i="2"/>
  <c r="L228" i="2"/>
  <c r="K228" i="2"/>
  <c r="A228" i="2"/>
  <c r="AE225" i="2"/>
  <c r="AG225" i="2"/>
  <c r="AE226" i="2"/>
  <c r="AG226" i="2"/>
  <c r="AS227" i="2"/>
  <c r="J226" i="2"/>
  <c r="I226" i="2"/>
  <c r="H226" i="2"/>
  <c r="G226" i="2"/>
  <c r="F226" i="2"/>
  <c r="E226" i="2"/>
  <c r="AO225" i="2"/>
  <c r="AQ225" i="2"/>
  <c r="AQ226" i="2"/>
  <c r="AO226" i="2"/>
  <c r="AS225" i="2"/>
  <c r="AS226" i="2"/>
  <c r="AI225" i="2"/>
  <c r="AK226" i="2"/>
  <c r="AM226" i="2"/>
  <c r="AI226" i="2"/>
  <c r="AK225" i="2"/>
  <c r="AU225" i="2"/>
  <c r="AM225" i="2"/>
  <c r="N225" i="2"/>
  <c r="AG218" i="2"/>
  <c r="AE218" i="2"/>
  <c r="AI218" i="2"/>
  <c r="AK219" i="2"/>
  <c r="AG219" i="2"/>
  <c r="AE219" i="2"/>
  <c r="AI219" i="2"/>
  <c r="AK218" i="2"/>
  <c r="AU218" i="2"/>
  <c r="L221" i="2"/>
  <c r="P221" i="2"/>
  <c r="N221" i="2"/>
  <c r="K221" i="2"/>
  <c r="A221" i="2"/>
  <c r="AS220" i="2"/>
  <c r="J219" i="2"/>
  <c r="I219" i="2"/>
  <c r="H219" i="2"/>
  <c r="G219" i="2"/>
  <c r="F219" i="2"/>
  <c r="E219" i="2"/>
  <c r="AO218" i="2"/>
  <c r="AQ218" i="2"/>
  <c r="AQ219" i="2"/>
  <c r="AO219" i="2"/>
  <c r="AS218" i="2"/>
  <c r="AS219" i="2"/>
  <c r="AM219" i="2"/>
  <c r="AM218" i="2"/>
  <c r="N218" i="2"/>
  <c r="P216" i="2"/>
  <c r="N216" i="2"/>
  <c r="L216" i="2"/>
  <c r="K216" i="2"/>
  <c r="A216" i="2"/>
  <c r="AE213" i="2"/>
  <c r="AG213" i="2"/>
  <c r="AE214" i="2"/>
  <c r="AG214" i="2"/>
  <c r="AS215" i="2"/>
  <c r="J214" i="2"/>
  <c r="I214" i="2"/>
  <c r="H214" i="2"/>
  <c r="G214" i="2"/>
  <c r="F214" i="2"/>
  <c r="E214" i="2"/>
  <c r="AO213" i="2"/>
  <c r="AQ213" i="2"/>
  <c r="AQ214" i="2"/>
  <c r="AO214" i="2"/>
  <c r="AS213" i="2"/>
  <c r="AS214" i="2"/>
  <c r="AI213" i="2"/>
  <c r="AK214" i="2"/>
  <c r="AM214" i="2"/>
  <c r="AI214" i="2"/>
  <c r="AK213" i="2"/>
  <c r="AU213" i="2"/>
  <c r="AM213" i="2"/>
  <c r="N213" i="2"/>
  <c r="P211" i="2"/>
  <c r="N211" i="2"/>
  <c r="L211" i="2"/>
  <c r="K211" i="2"/>
  <c r="A211" i="2"/>
  <c r="AE208" i="2"/>
  <c r="AG208" i="2"/>
  <c r="AE209" i="2"/>
  <c r="AG209" i="2"/>
  <c r="AS210" i="2"/>
  <c r="J209" i="2"/>
  <c r="I209" i="2"/>
  <c r="H209" i="2"/>
  <c r="G209" i="2"/>
  <c r="F209" i="2"/>
  <c r="E209" i="2"/>
  <c r="AO208" i="2"/>
  <c r="AQ208" i="2"/>
  <c r="AQ209" i="2"/>
  <c r="AO209" i="2"/>
  <c r="AS208" i="2"/>
  <c r="AS209" i="2"/>
  <c r="AI208" i="2"/>
  <c r="AK209" i="2"/>
  <c r="AM209" i="2"/>
  <c r="AI209" i="2"/>
  <c r="AK208" i="2"/>
  <c r="AU208" i="2"/>
  <c r="AM208" i="2"/>
  <c r="N208" i="2"/>
  <c r="AG203" i="2"/>
  <c r="AE203" i="2"/>
  <c r="AI203" i="2"/>
  <c r="AK204" i="2"/>
  <c r="AG204" i="2"/>
  <c r="AE204" i="2"/>
  <c r="AI204" i="2"/>
  <c r="AK203" i="2"/>
  <c r="AU203" i="2"/>
  <c r="L206" i="2"/>
  <c r="P206" i="2"/>
  <c r="N206" i="2"/>
  <c r="K206" i="2"/>
  <c r="A206" i="2"/>
  <c r="AS205" i="2"/>
  <c r="J204" i="2"/>
  <c r="I204" i="2"/>
  <c r="H204" i="2"/>
  <c r="G204" i="2"/>
  <c r="F204" i="2"/>
  <c r="AO203" i="2"/>
  <c r="AQ203" i="2"/>
  <c r="AQ204" i="2"/>
  <c r="AO204" i="2"/>
  <c r="AS203" i="2"/>
  <c r="AS204" i="2"/>
  <c r="AM204" i="2"/>
  <c r="AM203" i="2"/>
  <c r="N203" i="2"/>
  <c r="AG198" i="2"/>
  <c r="AE198" i="2"/>
  <c r="AI198" i="2"/>
  <c r="AK199" i="2"/>
  <c r="AG199" i="2"/>
  <c r="AE199" i="2"/>
  <c r="AI199" i="2"/>
  <c r="AK198" i="2"/>
  <c r="AU198" i="2"/>
  <c r="L201" i="2"/>
  <c r="P201" i="2"/>
  <c r="N201" i="2"/>
  <c r="K201" i="2"/>
  <c r="A201" i="2"/>
  <c r="AS200" i="2"/>
  <c r="J199" i="2"/>
  <c r="I199" i="2"/>
  <c r="H199" i="2"/>
  <c r="G199" i="2"/>
  <c r="F199" i="2"/>
  <c r="E199" i="2"/>
  <c r="AO198" i="2"/>
  <c r="AQ198" i="2"/>
  <c r="AQ199" i="2"/>
  <c r="AO199" i="2"/>
  <c r="AS198" i="2"/>
  <c r="AS199" i="2"/>
  <c r="AM199" i="2"/>
  <c r="AM198" i="2"/>
  <c r="N198" i="2"/>
  <c r="J133" i="2"/>
  <c r="I133" i="2"/>
  <c r="H133" i="2"/>
  <c r="G133" i="2"/>
  <c r="F133" i="2"/>
  <c r="E133" i="2"/>
  <c r="J128" i="2"/>
  <c r="I128" i="2"/>
  <c r="H128" i="2"/>
  <c r="G128" i="2"/>
  <c r="F128" i="2"/>
  <c r="E128" i="2"/>
  <c r="J123" i="2"/>
  <c r="I123" i="2"/>
  <c r="H123" i="2"/>
  <c r="G123" i="2"/>
  <c r="F123" i="2"/>
  <c r="E123" i="2"/>
  <c r="J111" i="2"/>
  <c r="J112" i="2"/>
  <c r="I111" i="2"/>
  <c r="I112" i="2"/>
  <c r="H111" i="2"/>
  <c r="H112" i="2"/>
  <c r="G111" i="2"/>
  <c r="G112" i="2"/>
  <c r="F111" i="2"/>
  <c r="F112" i="2"/>
  <c r="E111" i="2"/>
  <c r="E112" i="2"/>
  <c r="N78" i="2"/>
  <c r="N73" i="2"/>
  <c r="AG78" i="2"/>
  <c r="AE78" i="2"/>
  <c r="AI78" i="2"/>
  <c r="AK79" i="2"/>
  <c r="AE79" i="2"/>
  <c r="AG79" i="2"/>
  <c r="AI79" i="2"/>
  <c r="AK78" i="2"/>
  <c r="AU78" i="2"/>
  <c r="L81" i="2"/>
  <c r="P81" i="2"/>
  <c r="N81" i="2"/>
  <c r="K81" i="2"/>
  <c r="A81" i="2"/>
  <c r="AS80" i="2"/>
  <c r="J79" i="2"/>
  <c r="J80" i="2"/>
  <c r="I79" i="2"/>
  <c r="I80" i="2"/>
  <c r="H79" i="2"/>
  <c r="H80" i="2"/>
  <c r="G79" i="2"/>
  <c r="G80" i="2"/>
  <c r="F79" i="2"/>
  <c r="F80" i="2"/>
  <c r="E79" i="2"/>
  <c r="E80" i="2"/>
  <c r="AO78" i="2"/>
  <c r="AQ78" i="2"/>
  <c r="AQ79" i="2"/>
  <c r="AO79" i="2"/>
  <c r="AS78" i="2"/>
  <c r="AS79" i="2"/>
  <c r="AM79" i="2"/>
  <c r="AM78" i="2"/>
  <c r="AG56" i="2"/>
  <c r="AE56" i="2"/>
  <c r="AI56" i="2"/>
  <c r="AK57" i="2"/>
  <c r="AE57" i="2"/>
  <c r="AG57" i="2"/>
  <c r="AI57" i="2"/>
  <c r="AK56" i="2"/>
  <c r="AU56" i="2"/>
  <c r="L59" i="2"/>
  <c r="N41" i="2"/>
  <c r="N44" i="2"/>
  <c r="AG41" i="2"/>
  <c r="AE41" i="2"/>
  <c r="AI41" i="2"/>
  <c r="AK42" i="2"/>
  <c r="AE42" i="2"/>
  <c r="AG42" i="2"/>
  <c r="AI42" i="2"/>
  <c r="AK41" i="2"/>
  <c r="AU41" i="2"/>
  <c r="L44" i="2"/>
  <c r="P44" i="2"/>
  <c r="N51" i="2"/>
  <c r="N54" i="2"/>
  <c r="AG51" i="2"/>
  <c r="AE51" i="2"/>
  <c r="AI51" i="2"/>
  <c r="AK52" i="2"/>
  <c r="AG52" i="2"/>
  <c r="AE52" i="2"/>
  <c r="AI52" i="2"/>
  <c r="AK51" i="2"/>
  <c r="AU51" i="2"/>
  <c r="L54" i="2"/>
  <c r="P54" i="2"/>
  <c r="AG9" i="2"/>
  <c r="AE9" i="2"/>
  <c r="AI9" i="2"/>
  <c r="AK10" i="2"/>
  <c r="AE10" i="2"/>
  <c r="AG10" i="2"/>
  <c r="AI10" i="2"/>
  <c r="AK9" i="2"/>
  <c r="AU9" i="2"/>
  <c r="L12" i="2"/>
  <c r="P12" i="2"/>
  <c r="P194" i="2"/>
  <c r="N194" i="2"/>
  <c r="L194" i="2"/>
  <c r="K194" i="2"/>
  <c r="A194" i="2"/>
  <c r="AE191" i="2"/>
  <c r="AG191" i="2"/>
  <c r="AE192" i="2"/>
  <c r="AG192" i="2"/>
  <c r="AS193" i="2"/>
  <c r="J192" i="2"/>
  <c r="I192" i="2"/>
  <c r="H192" i="2"/>
  <c r="G192" i="2"/>
  <c r="F192" i="2"/>
  <c r="E192" i="2"/>
  <c r="AO191" i="2"/>
  <c r="AQ191" i="2"/>
  <c r="AQ192" i="2"/>
  <c r="AO192" i="2"/>
  <c r="AS191" i="2"/>
  <c r="AS192" i="2"/>
  <c r="AI191" i="2"/>
  <c r="AK192" i="2"/>
  <c r="AM192" i="2"/>
  <c r="AI192" i="2"/>
  <c r="AK191" i="2"/>
  <c r="AU191" i="2"/>
  <c r="AM191" i="2"/>
  <c r="N191" i="2"/>
  <c r="P189" i="2"/>
  <c r="N189" i="2"/>
  <c r="L189" i="2"/>
  <c r="K189" i="2"/>
  <c r="A189" i="2"/>
  <c r="AE186" i="2"/>
  <c r="AG186" i="2"/>
  <c r="AE187" i="2"/>
  <c r="AG187" i="2"/>
  <c r="AS188" i="2"/>
  <c r="J187" i="2"/>
  <c r="I187" i="2"/>
  <c r="H187" i="2"/>
  <c r="G187" i="2"/>
  <c r="F187" i="2"/>
  <c r="E187" i="2"/>
  <c r="AO186" i="2"/>
  <c r="AQ186" i="2"/>
  <c r="AQ187" i="2"/>
  <c r="AO187" i="2"/>
  <c r="AS186" i="2"/>
  <c r="AS187" i="2"/>
  <c r="AI186" i="2"/>
  <c r="AK187" i="2"/>
  <c r="AM187" i="2"/>
  <c r="AI187" i="2"/>
  <c r="AK186" i="2"/>
  <c r="AU186" i="2"/>
  <c r="AM186" i="2"/>
  <c r="N186" i="2"/>
  <c r="AG181" i="2"/>
  <c r="AE181" i="2"/>
  <c r="AI181" i="2"/>
  <c r="AK182" i="2"/>
  <c r="AG182" i="2"/>
  <c r="AE182" i="2"/>
  <c r="AI182" i="2"/>
  <c r="AK181" i="2"/>
  <c r="AU181" i="2"/>
  <c r="L184" i="2"/>
  <c r="P184" i="2"/>
  <c r="N184" i="2"/>
  <c r="K184" i="2"/>
  <c r="A184" i="2"/>
  <c r="AS183" i="2"/>
  <c r="J182" i="2"/>
  <c r="I182" i="2"/>
  <c r="H182" i="2"/>
  <c r="G182" i="2"/>
  <c r="F182" i="2"/>
  <c r="E182" i="2"/>
  <c r="AO181" i="2"/>
  <c r="AQ181" i="2"/>
  <c r="AQ182" i="2"/>
  <c r="AO182" i="2"/>
  <c r="AS181" i="2"/>
  <c r="AS182" i="2"/>
  <c r="AM182" i="2"/>
  <c r="AM181" i="2"/>
  <c r="N181" i="2"/>
  <c r="AG176" i="2"/>
  <c r="AE176" i="2"/>
  <c r="AI176" i="2"/>
  <c r="AK177" i="2"/>
  <c r="AG177" i="2"/>
  <c r="AE177" i="2"/>
  <c r="AI177" i="2"/>
  <c r="AK176" i="2"/>
  <c r="AU176" i="2"/>
  <c r="L179" i="2"/>
  <c r="P179" i="2"/>
  <c r="N179" i="2"/>
  <c r="K179" i="2"/>
  <c r="A179" i="2"/>
  <c r="AS178" i="2"/>
  <c r="J177" i="2"/>
  <c r="I177" i="2"/>
  <c r="H177" i="2"/>
  <c r="G177" i="2"/>
  <c r="F177" i="2"/>
  <c r="E177" i="2"/>
  <c r="AO176" i="2"/>
  <c r="AQ176" i="2"/>
  <c r="AQ177" i="2"/>
  <c r="AO177" i="2"/>
  <c r="AS176" i="2"/>
  <c r="AS177" i="2"/>
  <c r="AM177" i="2"/>
  <c r="AM176" i="2"/>
  <c r="N176" i="2"/>
  <c r="AG171" i="2"/>
  <c r="AE171" i="2"/>
  <c r="AI171" i="2"/>
  <c r="AK172" i="2"/>
  <c r="AG172" i="2"/>
  <c r="AE172" i="2"/>
  <c r="AI172" i="2"/>
  <c r="AK171" i="2"/>
  <c r="AU171" i="2"/>
  <c r="L174" i="2"/>
  <c r="P174" i="2"/>
  <c r="N174" i="2"/>
  <c r="K174" i="2"/>
  <c r="A174" i="2"/>
  <c r="AS173" i="2"/>
  <c r="J172" i="2"/>
  <c r="I172" i="2"/>
  <c r="H172" i="2"/>
  <c r="G172" i="2"/>
  <c r="F172" i="2"/>
  <c r="E172" i="2"/>
  <c r="AO171" i="2"/>
  <c r="AQ171" i="2"/>
  <c r="AQ172" i="2"/>
  <c r="AO172" i="2"/>
  <c r="AS171" i="2"/>
  <c r="AS172" i="2"/>
  <c r="AM172" i="2"/>
  <c r="AM171" i="2"/>
  <c r="N171" i="2"/>
  <c r="P167" i="2"/>
  <c r="N167" i="2"/>
  <c r="L167" i="2"/>
  <c r="K167" i="2"/>
  <c r="A167" i="2"/>
  <c r="AE164" i="2"/>
  <c r="AG164" i="2"/>
  <c r="AE165" i="2"/>
  <c r="AG165" i="2"/>
  <c r="AS166" i="2"/>
  <c r="J165" i="2"/>
  <c r="I165" i="2"/>
  <c r="H165" i="2"/>
  <c r="G165" i="2"/>
  <c r="F165" i="2"/>
  <c r="E165" i="2"/>
  <c r="AO164" i="2"/>
  <c r="AQ164" i="2"/>
  <c r="AQ165" i="2"/>
  <c r="AO165" i="2"/>
  <c r="AS164" i="2"/>
  <c r="AS165" i="2"/>
  <c r="AI164" i="2"/>
  <c r="AK165" i="2"/>
  <c r="AM165" i="2"/>
  <c r="AI165" i="2"/>
  <c r="AK164" i="2"/>
  <c r="AU164" i="2"/>
  <c r="AM164" i="2"/>
  <c r="N164" i="2"/>
  <c r="AG159" i="2"/>
  <c r="AE159" i="2"/>
  <c r="AI159" i="2"/>
  <c r="AK160" i="2"/>
  <c r="AE160" i="2"/>
  <c r="AG160" i="2"/>
  <c r="AI160" i="2"/>
  <c r="AK159" i="2"/>
  <c r="AU159" i="2"/>
  <c r="L162" i="2"/>
  <c r="P162" i="2"/>
  <c r="N162" i="2"/>
  <c r="K162" i="2"/>
  <c r="A162" i="2"/>
  <c r="AS161" i="2"/>
  <c r="J160" i="2"/>
  <c r="I160" i="2"/>
  <c r="H160" i="2"/>
  <c r="G160" i="2"/>
  <c r="F160" i="2"/>
  <c r="E160" i="2"/>
  <c r="AO159" i="2"/>
  <c r="AQ159" i="2"/>
  <c r="AQ160" i="2"/>
  <c r="AO160" i="2"/>
  <c r="AS159" i="2"/>
  <c r="AS160" i="2"/>
  <c r="AM160" i="2"/>
  <c r="AM159" i="2"/>
  <c r="P157" i="2"/>
  <c r="N157" i="2"/>
  <c r="L157" i="2"/>
  <c r="K157" i="2"/>
  <c r="A157" i="2"/>
  <c r="AE154" i="2"/>
  <c r="AG154" i="2"/>
  <c r="AE155" i="2"/>
  <c r="AG155" i="2"/>
  <c r="AS156" i="2"/>
  <c r="J155" i="2"/>
  <c r="I155" i="2"/>
  <c r="H155" i="2"/>
  <c r="G155" i="2"/>
  <c r="F155" i="2"/>
  <c r="E155" i="2"/>
  <c r="AO154" i="2"/>
  <c r="AQ154" i="2"/>
  <c r="AQ155" i="2"/>
  <c r="AO155" i="2"/>
  <c r="AS154" i="2"/>
  <c r="AS155" i="2"/>
  <c r="AI154" i="2"/>
  <c r="AK155" i="2"/>
  <c r="AM155" i="2"/>
  <c r="AI155" i="2"/>
  <c r="AK154" i="2"/>
  <c r="AU154" i="2"/>
  <c r="AM154" i="2"/>
  <c r="N154" i="2"/>
  <c r="AG149" i="2"/>
  <c r="AE149" i="2"/>
  <c r="AI149" i="2"/>
  <c r="AK150" i="2"/>
  <c r="AG150" i="2"/>
  <c r="AE150" i="2"/>
  <c r="AI150" i="2"/>
  <c r="AK149" i="2"/>
  <c r="AU149" i="2"/>
  <c r="L152" i="2"/>
  <c r="P152" i="2"/>
  <c r="N152" i="2"/>
  <c r="K152" i="2"/>
  <c r="A152" i="2"/>
  <c r="AS151" i="2"/>
  <c r="J150" i="2"/>
  <c r="I150" i="2"/>
  <c r="H150" i="2"/>
  <c r="G150" i="2"/>
  <c r="F150" i="2"/>
  <c r="E150" i="2"/>
  <c r="AO149" i="2"/>
  <c r="AQ149" i="2"/>
  <c r="AQ150" i="2"/>
  <c r="AO150" i="2"/>
  <c r="AS149" i="2"/>
  <c r="AS150" i="2"/>
  <c r="AM150" i="2"/>
  <c r="AM149" i="2"/>
  <c r="N149" i="2"/>
  <c r="P147" i="2"/>
  <c r="N147" i="2"/>
  <c r="L147" i="2"/>
  <c r="K147" i="2"/>
  <c r="A147" i="2"/>
  <c r="AE144" i="2"/>
  <c r="AG144" i="2"/>
  <c r="AE145" i="2"/>
  <c r="AG145" i="2"/>
  <c r="AS146" i="2"/>
  <c r="J145" i="2"/>
  <c r="I145" i="2"/>
  <c r="H145" i="2"/>
  <c r="G145" i="2"/>
  <c r="F145" i="2"/>
  <c r="E145" i="2"/>
  <c r="AO144" i="2"/>
  <c r="AQ144" i="2"/>
  <c r="AQ145" i="2"/>
  <c r="AO145" i="2"/>
  <c r="AS144" i="2"/>
  <c r="AS145" i="2"/>
  <c r="AI144" i="2"/>
  <c r="AK145" i="2"/>
  <c r="AM145" i="2"/>
  <c r="AI145" i="2"/>
  <c r="AK144" i="2"/>
  <c r="AU144" i="2"/>
  <c r="AM144" i="2"/>
  <c r="N144" i="2"/>
  <c r="N29" i="2"/>
  <c r="N24" i="2"/>
  <c r="N19" i="2"/>
  <c r="N14" i="2"/>
  <c r="N9" i="2"/>
  <c r="N39" i="2"/>
  <c r="N32" i="2"/>
  <c r="N27" i="2"/>
  <c r="N22" i="2"/>
  <c r="N17" i="2"/>
  <c r="P140" i="2"/>
  <c r="P135" i="2"/>
  <c r="P130" i="2"/>
  <c r="P113" i="2"/>
  <c r="P125" i="2"/>
  <c r="AG117" i="2"/>
  <c r="AE117" i="2"/>
  <c r="AI117" i="2"/>
  <c r="AK118" i="2"/>
  <c r="AG118" i="2"/>
  <c r="AE118" i="2"/>
  <c r="AI118" i="2"/>
  <c r="AK117" i="2"/>
  <c r="AU117" i="2"/>
  <c r="L120" i="2"/>
  <c r="P120" i="2"/>
  <c r="P108" i="2"/>
  <c r="AG100" i="2"/>
  <c r="AE100" i="2"/>
  <c r="AI100" i="2"/>
  <c r="AK101" i="2"/>
  <c r="AG101" i="2"/>
  <c r="AE101" i="2"/>
  <c r="AI101" i="2"/>
  <c r="AK100" i="2"/>
  <c r="AU100" i="2"/>
  <c r="L103" i="2"/>
  <c r="P103" i="2"/>
  <c r="P98" i="2"/>
  <c r="P93" i="2"/>
  <c r="AG83" i="2"/>
  <c r="AE83" i="2"/>
  <c r="AI83" i="2"/>
  <c r="AK84" i="2"/>
  <c r="AG84" i="2"/>
  <c r="AE84" i="2"/>
  <c r="AI84" i="2"/>
  <c r="AK83" i="2"/>
  <c r="AU83" i="2"/>
  <c r="L86" i="2"/>
  <c r="P86" i="2"/>
  <c r="AG73" i="2"/>
  <c r="AE73" i="2"/>
  <c r="AI73" i="2"/>
  <c r="AK74" i="2"/>
  <c r="AG74" i="2"/>
  <c r="AE74" i="2"/>
  <c r="AI74" i="2"/>
  <c r="AK73" i="2"/>
  <c r="AU73" i="2"/>
  <c r="L76" i="2"/>
  <c r="P76" i="2"/>
  <c r="AG68" i="2"/>
  <c r="AE68" i="2"/>
  <c r="AI68" i="2"/>
  <c r="AK69" i="2"/>
  <c r="AG69" i="2"/>
  <c r="AE69" i="2"/>
  <c r="AI69" i="2"/>
  <c r="AK68" i="2"/>
  <c r="AU68" i="2"/>
  <c r="L71" i="2"/>
  <c r="P71" i="2"/>
  <c r="AG63" i="2"/>
  <c r="AE63" i="2"/>
  <c r="AI63" i="2"/>
  <c r="AK64" i="2"/>
  <c r="AG64" i="2"/>
  <c r="AE64" i="2"/>
  <c r="AI64" i="2"/>
  <c r="AK63" i="2"/>
  <c r="AU63" i="2"/>
  <c r="L66" i="2"/>
  <c r="P66" i="2"/>
  <c r="P59" i="2"/>
  <c r="AG46" i="2"/>
  <c r="AE46" i="2"/>
  <c r="AI46" i="2"/>
  <c r="AK47" i="2"/>
  <c r="AE47" i="2"/>
  <c r="AG47" i="2"/>
  <c r="AI47" i="2"/>
  <c r="AK46" i="2"/>
  <c r="AU46" i="2"/>
  <c r="L49" i="2"/>
  <c r="P49" i="2"/>
  <c r="AG24" i="2"/>
  <c r="AE24" i="2"/>
  <c r="AI24" i="2"/>
  <c r="AK25" i="2"/>
  <c r="AG25" i="2"/>
  <c r="AE25" i="2"/>
  <c r="AI25" i="2"/>
  <c r="AK24" i="2"/>
  <c r="AU24" i="2"/>
  <c r="L27" i="2"/>
  <c r="P27" i="2"/>
  <c r="AG19" i="2"/>
  <c r="AE19" i="2"/>
  <c r="AI19" i="2"/>
  <c r="AK20" i="2"/>
  <c r="AG20" i="2"/>
  <c r="AE20" i="2"/>
  <c r="AI20" i="2"/>
  <c r="AK19" i="2"/>
  <c r="AU19" i="2"/>
  <c r="L22" i="2"/>
  <c r="P22" i="2"/>
  <c r="AG14" i="2"/>
  <c r="AE14" i="2"/>
  <c r="AI14" i="2"/>
  <c r="AK15" i="2"/>
  <c r="AG15" i="2"/>
  <c r="AE15" i="2"/>
  <c r="AI15" i="2"/>
  <c r="AK14" i="2"/>
  <c r="AU14" i="2"/>
  <c r="L17" i="2"/>
  <c r="P17" i="2"/>
  <c r="L140" i="2"/>
  <c r="L135" i="2"/>
  <c r="L130" i="2"/>
  <c r="L113" i="2"/>
  <c r="L125" i="2"/>
  <c r="L108" i="2"/>
  <c r="L98" i="2"/>
  <c r="L93" i="2"/>
  <c r="N12" i="2"/>
  <c r="N49" i="2"/>
  <c r="AE137" i="2"/>
  <c r="AG137" i="2"/>
  <c r="AE138" i="2"/>
  <c r="AG138" i="2"/>
  <c r="AS139" i="2"/>
  <c r="AO137" i="2"/>
  <c r="AQ137" i="2"/>
  <c r="AQ138" i="2"/>
  <c r="AO138" i="2"/>
  <c r="AS137" i="2"/>
  <c r="AS138" i="2"/>
  <c r="AI137" i="2"/>
  <c r="AK138" i="2"/>
  <c r="AM138" i="2"/>
  <c r="AI138" i="2"/>
  <c r="AK137" i="2"/>
  <c r="AU137" i="2"/>
  <c r="AM137" i="2"/>
  <c r="AE132" i="2"/>
  <c r="AG132" i="2"/>
  <c r="AE133" i="2"/>
  <c r="AG133" i="2"/>
  <c r="AS134" i="2"/>
  <c r="AO132" i="2"/>
  <c r="AQ132" i="2"/>
  <c r="AQ133" i="2"/>
  <c r="AO133" i="2"/>
  <c r="AS132" i="2"/>
  <c r="AS133" i="2"/>
  <c r="AI132" i="2"/>
  <c r="AK133" i="2"/>
  <c r="AM133" i="2"/>
  <c r="AI133" i="2"/>
  <c r="AK132" i="2"/>
  <c r="AU132" i="2"/>
  <c r="AM132" i="2"/>
  <c r="AE127" i="2"/>
  <c r="AG127" i="2"/>
  <c r="AE128" i="2"/>
  <c r="AG128" i="2"/>
  <c r="AS129" i="2"/>
  <c r="AO127" i="2"/>
  <c r="AQ127" i="2"/>
  <c r="AQ128" i="2"/>
  <c r="AO128" i="2"/>
  <c r="AS127" i="2"/>
  <c r="AS128" i="2"/>
  <c r="AI127" i="2"/>
  <c r="AK128" i="2"/>
  <c r="AM128" i="2"/>
  <c r="AI128" i="2"/>
  <c r="AK127" i="2"/>
  <c r="AU127" i="2"/>
  <c r="AM127" i="2"/>
  <c r="AE110" i="2"/>
  <c r="AG110" i="2"/>
  <c r="AE111" i="2"/>
  <c r="AG111" i="2"/>
  <c r="AS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AE122" i="2"/>
  <c r="AG122" i="2"/>
  <c r="AE123" i="2"/>
  <c r="AG123" i="2"/>
  <c r="AS124" i="2"/>
  <c r="AO122" i="2"/>
  <c r="AQ122" i="2"/>
  <c r="AQ123" i="2"/>
  <c r="AO123" i="2"/>
  <c r="AS122" i="2"/>
  <c r="AS123" i="2"/>
  <c r="AI122" i="2"/>
  <c r="AK123" i="2"/>
  <c r="AM123" i="2"/>
  <c r="AI123" i="2"/>
  <c r="AK122" i="2"/>
  <c r="AU122" i="2"/>
  <c r="AM122" i="2"/>
  <c r="N68" i="2"/>
  <c r="A135" i="2"/>
  <c r="A130" i="2"/>
  <c r="A113" i="2"/>
  <c r="A125" i="2"/>
  <c r="A120" i="2"/>
  <c r="A108" i="2"/>
  <c r="A103" i="2"/>
  <c r="A98" i="2"/>
  <c r="A93" i="2"/>
  <c r="A86" i="2"/>
  <c r="A76" i="2"/>
  <c r="A71" i="2"/>
  <c r="A54" i="2"/>
  <c r="A22" i="2"/>
  <c r="J118" i="2"/>
  <c r="I118" i="2"/>
  <c r="H118" i="2"/>
  <c r="G118" i="2"/>
  <c r="AS119" i="2"/>
  <c r="AO117" i="2"/>
  <c r="AQ117" i="2"/>
  <c r="AQ118" i="2"/>
  <c r="AO118" i="2"/>
  <c r="AS117" i="2"/>
  <c r="AS118" i="2"/>
  <c r="AM118" i="2"/>
  <c r="AM117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S102" i="2"/>
  <c r="AO100" i="2"/>
  <c r="AQ100" i="2"/>
  <c r="AQ101" i="2"/>
  <c r="AO101" i="2"/>
  <c r="AS100" i="2"/>
  <c r="AS101" i="2"/>
  <c r="AM101" i="2"/>
  <c r="AM100" i="2"/>
  <c r="AE95" i="2"/>
  <c r="AG95" i="2"/>
  <c r="AE96" i="2"/>
  <c r="AG96" i="2"/>
  <c r="AS97" i="2"/>
  <c r="AO95" i="2"/>
  <c r="AQ95" i="2"/>
  <c r="AQ96" i="2"/>
  <c r="AO96" i="2"/>
  <c r="AS95" i="2"/>
  <c r="AS96" i="2"/>
  <c r="AI95" i="2"/>
  <c r="AK96" i="2"/>
  <c r="AM96" i="2"/>
  <c r="AI96" i="2"/>
  <c r="AK95" i="2"/>
  <c r="AU95" i="2"/>
  <c r="AM95" i="2"/>
  <c r="AE90" i="2"/>
  <c r="AG90" i="2"/>
  <c r="AE91" i="2"/>
  <c r="AG91" i="2"/>
  <c r="AS92" i="2"/>
  <c r="AO90" i="2"/>
  <c r="AQ90" i="2"/>
  <c r="AQ91" i="2"/>
  <c r="AO91" i="2"/>
  <c r="AS90" i="2"/>
  <c r="AS91" i="2"/>
  <c r="AI90" i="2"/>
  <c r="AK91" i="2"/>
  <c r="AM91" i="2"/>
  <c r="AI91" i="2"/>
  <c r="AK90" i="2"/>
  <c r="AU90" i="2"/>
  <c r="AM90" i="2"/>
  <c r="AS85" i="2"/>
  <c r="AO83" i="2"/>
  <c r="AQ83" i="2"/>
  <c r="AQ84" i="2"/>
  <c r="AO84" i="2"/>
  <c r="AS83" i="2"/>
  <c r="AS84" i="2"/>
  <c r="AM84" i="2"/>
  <c r="AM83" i="2"/>
  <c r="AS75" i="2"/>
  <c r="AO73" i="2"/>
  <c r="AQ73" i="2"/>
  <c r="AQ74" i="2"/>
  <c r="AO74" i="2"/>
  <c r="AS73" i="2"/>
  <c r="AS74" i="2"/>
  <c r="AM74" i="2"/>
  <c r="AM73" i="2"/>
  <c r="AG36" i="2"/>
  <c r="AQ36" i="2"/>
  <c r="AE36" i="2"/>
  <c r="AG37" i="2"/>
  <c r="AQ37" i="2"/>
  <c r="AE37" i="2"/>
  <c r="AO37" i="2"/>
  <c r="AG29" i="2"/>
  <c r="AE29" i="2"/>
  <c r="AG30" i="2"/>
  <c r="AQ30" i="2"/>
  <c r="AE30" i="2"/>
  <c r="AO15" i="2"/>
  <c r="AO10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3" i="2"/>
  <c r="AO41" i="2"/>
  <c r="AQ41" i="2"/>
  <c r="AQ42" i="2"/>
  <c r="AO42" i="2"/>
  <c r="AS41" i="2"/>
  <c r="AS42" i="2"/>
  <c r="AM42" i="2"/>
  <c r="AM41" i="2"/>
  <c r="AS48" i="2"/>
  <c r="AO46" i="2"/>
  <c r="AQ46" i="2"/>
  <c r="AQ47" i="2"/>
  <c r="AO47" i="2"/>
  <c r="AS46" i="2"/>
  <c r="AS47" i="2"/>
  <c r="AM47" i="2"/>
  <c r="AM46" i="2"/>
  <c r="AQ24" i="2"/>
  <c r="AQ25" i="2"/>
  <c r="AO25" i="2"/>
  <c r="AQ19" i="2"/>
  <c r="AQ20" i="2"/>
  <c r="AQ14" i="2"/>
  <c r="AQ15" i="2"/>
  <c r="AQ9" i="2"/>
  <c r="AQ10" i="2"/>
  <c r="AB1" i="2"/>
  <c r="M3" i="2"/>
  <c r="N3" i="2"/>
  <c r="AA1" i="2"/>
  <c r="K3" i="2"/>
  <c r="L3" i="2"/>
  <c r="Z1" i="2"/>
  <c r="I3" i="2"/>
  <c r="J3" i="2"/>
  <c r="O1" i="2"/>
  <c r="N1" i="2"/>
  <c r="L1" i="2"/>
  <c r="J1" i="2"/>
  <c r="B1" i="2"/>
  <c r="K140" i="2"/>
  <c r="A140" i="2"/>
  <c r="K130" i="2"/>
  <c r="N113" i="2"/>
  <c r="K113" i="2"/>
  <c r="K125" i="2"/>
  <c r="N122" i="2"/>
  <c r="J138" i="2"/>
  <c r="I138" i="2"/>
  <c r="H138" i="2"/>
  <c r="G138" i="2"/>
  <c r="F138" i="2"/>
  <c r="E138" i="2"/>
  <c r="N137" i="2"/>
  <c r="K135" i="2"/>
  <c r="N132" i="2"/>
  <c r="N127" i="2"/>
  <c r="N110" i="2"/>
  <c r="K120" i="2"/>
  <c r="F118" i="2"/>
  <c r="E118" i="2"/>
  <c r="N117" i="2"/>
  <c r="K108" i="2"/>
  <c r="N105" i="2"/>
  <c r="N103" i="2"/>
  <c r="K103" i="2"/>
  <c r="J101" i="2"/>
  <c r="I101" i="2"/>
  <c r="H101" i="2"/>
  <c r="G101" i="2"/>
  <c r="F101" i="2"/>
  <c r="E101" i="2"/>
  <c r="N100" i="2"/>
  <c r="N98" i="2"/>
  <c r="K98" i="2"/>
  <c r="J96" i="2"/>
  <c r="I96" i="2"/>
  <c r="H96" i="2"/>
  <c r="G96" i="2"/>
  <c r="F96" i="2"/>
  <c r="E96" i="2"/>
  <c r="N95" i="2"/>
  <c r="N93" i="2"/>
  <c r="K93" i="2"/>
  <c r="J91" i="2"/>
  <c r="I91" i="2"/>
  <c r="H91" i="2"/>
  <c r="G91" i="2"/>
  <c r="F91" i="2"/>
  <c r="E91" i="2"/>
  <c r="N90" i="2"/>
  <c r="N86" i="2"/>
  <c r="K86" i="2"/>
  <c r="N83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1" i="2"/>
  <c r="K71" i="2"/>
  <c r="J69" i="2"/>
  <c r="J70" i="2"/>
  <c r="I69" i="2"/>
  <c r="I70" i="2"/>
  <c r="H69" i="2"/>
  <c r="H70" i="2"/>
  <c r="G69" i="2"/>
  <c r="G70" i="2"/>
  <c r="F69" i="2"/>
  <c r="F70" i="2"/>
  <c r="E69" i="2"/>
  <c r="E70" i="2"/>
  <c r="N66" i="2"/>
  <c r="K66" i="2"/>
  <c r="A66" i="2"/>
  <c r="N63" i="2"/>
  <c r="N59" i="2"/>
  <c r="K59" i="2"/>
  <c r="A59" i="2"/>
  <c r="N56" i="2"/>
  <c r="K54" i="2"/>
  <c r="K44" i="2"/>
  <c r="A44" i="2"/>
  <c r="K49" i="2"/>
  <c r="A49" i="2"/>
  <c r="N46" i="2"/>
  <c r="K39" i="2"/>
  <c r="A39" i="2"/>
  <c r="N36" i="2"/>
  <c r="K32" i="2"/>
  <c r="A32" i="2"/>
  <c r="K27" i="2"/>
  <c r="A27" i="2"/>
  <c r="K22" i="2"/>
  <c r="K17" i="2"/>
  <c r="A17" i="2"/>
  <c r="A12" i="2"/>
  <c r="K12" i="2"/>
  <c r="AM24" i="2"/>
  <c r="AI29" i="2"/>
  <c r="AK30" i="2"/>
  <c r="AI30" i="2"/>
  <c r="AK29" i="2"/>
  <c r="AM29" i="2"/>
  <c r="AI37" i="2"/>
  <c r="AK36" i="2"/>
  <c r="AM36" i="2"/>
  <c r="AS38" i="2"/>
  <c r="AI36" i="2"/>
  <c r="AK37" i="2"/>
  <c r="AO36" i="2"/>
  <c r="AS36" i="2"/>
  <c r="AS37" i="2"/>
  <c r="AQ29" i="2"/>
  <c r="AS31" i="2"/>
  <c r="AO30" i="2"/>
  <c r="AO29" i="2"/>
  <c r="AM30" i="2"/>
  <c r="AO24" i="2"/>
  <c r="AS24" i="2"/>
  <c r="AS25" i="2"/>
  <c r="AM25" i="2"/>
  <c r="AS26" i="2"/>
  <c r="AO20" i="2"/>
  <c r="AM19" i="2"/>
  <c r="AS21" i="2"/>
  <c r="AM20" i="2"/>
  <c r="AO19" i="2"/>
  <c r="AS19" i="2"/>
  <c r="AS20" i="2"/>
  <c r="AM15" i="2"/>
  <c r="AO14" i="2"/>
  <c r="AS14" i="2"/>
  <c r="AS15" i="2"/>
  <c r="AS16" i="2"/>
  <c r="AM14" i="2"/>
  <c r="AS11" i="2"/>
  <c r="AM9" i="2"/>
  <c r="AM10" i="2"/>
  <c r="AO9" i="2"/>
  <c r="AS9" i="2"/>
  <c r="AS10" i="2"/>
  <c r="P115" i="2"/>
  <c r="P34" i="2"/>
  <c r="AS29" i="2"/>
  <c r="AS30" i="2"/>
  <c r="AU29" i="2"/>
  <c r="L32" i="2"/>
  <c r="P32" i="2"/>
  <c r="AU36" i="2"/>
  <c r="L39" i="2"/>
  <c r="P39" i="2"/>
  <c r="AM37" i="2"/>
</calcChain>
</file>

<file path=xl/sharedStrings.xml><?xml version="1.0" encoding="utf-8"?>
<sst xmlns="http://schemas.openxmlformats.org/spreadsheetml/2006/main" count="4799" uniqueCount="408">
  <si>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</si>
  <si>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</si>
  <si>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</si>
  <si>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</si>
  <si>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</si>
  <si>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</si>
  <si>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</si>
  <si>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</si>
  <si>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</si>
  <si>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</si>
  <si>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</si>
  <si>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</si>
  <si>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</si>
  <si>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</si>
  <si>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</si>
  <si>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</si>
  <si>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</si>
  <si>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</si>
  <si>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</si>
  <si>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</si>
  <si>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</si>
  <si>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</si>
  <si>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</si>
  <si>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</si>
  <si>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</si>
  <si>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</si>
  <si>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</si>
  <si>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</si>
  <si>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</si>
  <si>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</si>
  <si>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</si>
  <si>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</si>
  <si>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</si>
  <si>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</si>
  <si>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</si>
  <si>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</si>
  <si>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</si>
  <si>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</si>
  <si>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</si>
  <si>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</si>
  <si>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</si>
  <si>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</si>
  <si>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</si>
  <si>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</si>
  <si>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</si>
  <si>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</si>
  <si>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</si>
  <si>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</si>
  <si>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</si>
  <si>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</si>
  <si>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</si>
  <si>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</si>
  <si>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</si>
  <si>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</si>
  <si>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</si>
  <si>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</si>
  <si>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</si>
  <si>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</si>
  <si>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</si>
  <si>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</si>
  <si>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</si>
  <si>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</si>
  <si>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</si>
  <si>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</si>
  <si>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</si>
  <si>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</si>
  <si>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</si>
  <si>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</si>
  <si>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</si>
  <si>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</si>
  <si>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</si>
  <si>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</si>
  <si>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</si>
  <si>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</si>
  <si>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</si>
  <si>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</si>
  <si>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</si>
  <si>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</si>
  <si>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</si>
  <si>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</si>
  <si>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</si>
  <si>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</si>
  <si>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</si>
  <si>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</si>
  <si>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</si>
  <si>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</si>
  <si>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</si>
  <si>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</si>
  <si>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</si>
  <si>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</si>
  <si>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</si>
  <si>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</si>
  <si>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</si>
  <si>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</si>
  <si>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</si>
  <si>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</si>
  <si>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</si>
  <si>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</si>
  <si>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</si>
  <si>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</si>
  <si>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</si>
  <si>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</si>
  <si>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</si>
  <si>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</si>
  <si>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</si>
  <si>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</si>
  <si>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</si>
  <si>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</si>
  <si>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</si>
  <si>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</si>
  <si>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</si>
  <si>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</si>
  <si>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</si>
  <si>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</si>
  <si>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</si>
  <si>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</si>
  <si>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</si>
  <si>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</si>
  <si>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</si>
  <si>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</si>
  <si>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</si>
  <si>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</si>
  <si>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</si>
  <si>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</si>
  <si>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</si>
  <si>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</si>
  <si>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</si>
  <si>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</si>
  <si>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</si>
  <si>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</si>
  <si>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</si>
  <si>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</si>
  <si>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</si>
  <si>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</si>
  <si>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</si>
  <si>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</si>
  <si>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</si>
  <si>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</si>
  <si>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</si>
  <si>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</si>
  <si>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</si>
  <si>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</si>
  <si>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</si>
  <si>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</si>
  <si>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</si>
  <si>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</si>
  <si>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</si>
  <si>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</si>
  <si>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</si>
  <si>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</si>
  <si>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</si>
  <si>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</si>
  <si>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</si>
  <si>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</si>
  <si>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</si>
  <si>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</si>
  <si>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</si>
  <si>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</si>
  <si>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</si>
  <si>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</si>
  <si>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</si>
  <si>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</si>
  <si>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</si>
  <si>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</si>
  <si>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</si>
  <si>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</si>
  <si>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</si>
  <si>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</si>
  <si>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</si>
  <si>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</si>
  <si>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</si>
  <si>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</si>
  <si>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</si>
  <si>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</si>
  <si>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</si>
  <si>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</si>
  <si>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</si>
  <si>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</si>
  <si>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</si>
  <si>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</si>
  <si>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</si>
  <si>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</si>
  <si>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</si>
  <si>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</si>
  <si>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</si>
  <si>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</si>
  <si>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</si>
  <si>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</si>
  <si>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</si>
  <si>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</si>
  <si>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</si>
  <si>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</si>
  <si>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</si>
  <si>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</si>
  <si>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</si>
  <si>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</si>
  <si>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</si>
  <si>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</si>
  <si>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</si>
  <si>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</si>
  <si>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</si>
  <si>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</si>
  <si>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</si>
  <si>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</si>
  <si>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</si>
  <si>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</si>
  <si>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</si>
  <si>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</si>
  <si>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</si>
  <si>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</si>
  <si>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</si>
  <si>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</si>
  <si>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</si>
  <si>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</si>
  <si>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</si>
  <si>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</si>
  <si>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</si>
  <si>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</si>
  <si>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</si>
  <si>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</si>
  <si>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</si>
  <si>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</si>
  <si>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</si>
  <si>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</si>
  <si>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</si>
  <si>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</si>
  <si>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</si>
  <si>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</si>
  <si>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</si>
  <si>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</si>
  <si>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</si>
  <si>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</si>
  <si>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</si>
  <si>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</si>
  <si>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</si>
  <si>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</si>
  <si>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</si>
  <si>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</si>
  <si>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</si>
  <si>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</si>
  <si>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</si>
  <si>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</si>
  <si>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</si>
  <si>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</si>
  <si>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</si>
  <si>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</si>
  <si>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</si>
  <si>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</si>
  <si>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</si>
  <si>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</si>
  <si>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</si>
  <si>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</si>
  <si>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</si>
  <si>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</si>
  <si>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</si>
  <si>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</si>
  <si>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</si>
  <si>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</si>
  <si>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</si>
  <si>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</si>
  <si>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</si>
  <si>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</si>
  <si>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</si>
  <si>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</si>
  <si>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</si>
  <si>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</si>
  <si>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</si>
  <si>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</si>
  <si>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</si>
  <si>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</si>
  <si>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</si>
  <si>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</si>
  <si>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</si>
  <si>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</si>
  <si>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</si>
  <si>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</si>
  <si>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</si>
  <si>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</si>
  <si>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</si>
  <si>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</si>
  <si>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</si>
  <si>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</si>
  <si>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</si>
  <si>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</si>
  <si>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</si>
  <si>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</si>
  <si>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</si>
  <si>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</si>
  <si>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</si>
  <si>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</si>
  <si>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</si>
  <si>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</si>
  <si>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</si>
  <si>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</si>
  <si>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</si>
  <si>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TOTAL PATONS</t>
  </si>
  <si>
    <t>UNAU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</si>
  <si>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</si>
  <si>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</si>
  <si>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</si>
  <si>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,yyy</t>
  </si>
  <si>
    <t>Page 6</t>
  </si>
  <si>
    <t>Page 7</t>
  </si>
  <si>
    <t>Westport Harbor No Wake Buoy F</t>
  </si>
  <si>
    <t>White w ORA Bands</t>
  </si>
  <si>
    <t>2016 REPORT, 268.7 FT OFF - WP</t>
  </si>
  <si>
    <t>Chris Leonard  508-636-1105</t>
  </si>
  <si>
    <t>Westport Harbor Speed Buoy</t>
  </si>
  <si>
    <t>2017 REPORT, 56.4 FT OFF - WP</t>
  </si>
  <si>
    <t>Westport Harbor No Wake Buoy H</t>
  </si>
  <si>
    <t>2016 REPORT, 42.8 FT OFF - WP</t>
  </si>
  <si>
    <t>Westport Harbor Hazard Buoy B</t>
  </si>
  <si>
    <t>Westport Harbor No Wake Buoy I</t>
  </si>
  <si>
    <t>Westport Harbor No Wake Buoy G</t>
  </si>
  <si>
    <t>Westport Harbor No Wake Buoy C</t>
  </si>
  <si>
    <t>Westport Harbor No Wake Buoy B</t>
  </si>
  <si>
    <t>Westport Harbor Hazard Buoy A</t>
  </si>
  <si>
    <t>2017 REPORT, 154.9 FT OFF - WP</t>
  </si>
  <si>
    <t>2017 REPORT, 11.1 FT OFF - WP</t>
  </si>
  <si>
    <t>Westport Harbor Hazard Buoy F</t>
  </si>
  <si>
    <t>Westport Harbor No Wake Buoy A</t>
  </si>
  <si>
    <t>2017 REPORT, 70.4 FT OFF - WP</t>
  </si>
  <si>
    <t>Westport Harbor Boat Ramp Entrance Buoy 3</t>
  </si>
  <si>
    <t>2017 REPORT, 48.8 FT OFF - WP</t>
  </si>
  <si>
    <t>Westport Harbor Boat Ramp Entrance Buoy 2</t>
  </si>
  <si>
    <t>GREEN</t>
  </si>
  <si>
    <t>2017 REPORT, 164.7 FT OFF - WP</t>
  </si>
  <si>
    <t>Westport River Channel Buoy 34A</t>
  </si>
  <si>
    <t>Westport Harbor Hazard Buoy C</t>
  </si>
  <si>
    <t>Westport River Channel Buoy 34B</t>
  </si>
  <si>
    <r>
      <t xml:space="preserve">2017 REPORT, 117.0 FT OFF - ON STA -   </t>
    </r>
    <r>
      <rPr>
        <b/>
        <sz val="9"/>
        <color rgb="FFFF0000"/>
        <rFont val="Calibri"/>
        <family val="2"/>
        <scheme val="minor"/>
      </rPr>
      <t>AID PLOTS IN THE CENTER OF THE NAVIGABLE CHANNEL - RECHECK AND ADVISE THE DSO-NS BY E-MAIL.</t>
    </r>
  </si>
  <si>
    <t>2017 REPORT - POSN UPD'D - WP</t>
  </si>
  <si>
    <t>Westport Harbor Boat Ramp Entrance Buoy 4</t>
  </si>
  <si>
    <t>Westport River Channel Buoy 35</t>
  </si>
  <si>
    <t>2017 REPORT, POSN UPD'D - WP</t>
  </si>
  <si>
    <t>2017 REPORT, 23.1 FT OFF - WP</t>
  </si>
  <si>
    <t>Westport Harbor Hazard Buoy E</t>
  </si>
  <si>
    <t>Westport River Channel Buoy 38</t>
  </si>
  <si>
    <t>2016 REPORT, 31.3 FT OFF - WP</t>
  </si>
  <si>
    <t>2012 REPORT, POSN UPD'D - WP</t>
  </si>
  <si>
    <t>Westport River Channel Buoy 36</t>
  </si>
  <si>
    <t>Westport River Channel Buoy 39</t>
  </si>
  <si>
    <t>Westport River Channel Buoy 40</t>
  </si>
  <si>
    <t>Westport River Channel Buoy 42</t>
  </si>
  <si>
    <t>Westport River Channel Buoy 44</t>
  </si>
  <si>
    <t>Page 8</t>
  </si>
  <si>
    <t>Page 9</t>
  </si>
  <si>
    <t>Page 10</t>
  </si>
  <si>
    <t>Page 11</t>
  </si>
  <si>
    <t>Westport River Channel Buoy 45</t>
  </si>
  <si>
    <t>Westport River Channel Buoy 46</t>
  </si>
  <si>
    <t>Westport River Channel Buoy 48</t>
  </si>
  <si>
    <t>Westport River Channel Buoy 49</t>
  </si>
  <si>
    <r>
      <t xml:space="preserve">2017 REPORT, POSN UPD'D - ON STA - </t>
    </r>
    <r>
      <rPr>
        <b/>
        <sz val="9"/>
        <color rgb="FFFF0000"/>
        <rFont val="Calibri"/>
        <family val="2"/>
        <scheme val="minor"/>
      </rPr>
      <t>AID PLOTS ON CHARTED DRYING SHOAL - RECHECK AND ADVISE DSO-NS BY E-MAIL.</t>
    </r>
  </si>
  <si>
    <t>Westport River Channel Buoy 50</t>
  </si>
  <si>
    <t>2017 REPORT, WP</t>
  </si>
  <si>
    <t>Westport River Channel Buoy 52</t>
  </si>
  <si>
    <t>Westport River Channel Buoy 53</t>
  </si>
  <si>
    <t>Westport River Channel Buoy 54</t>
  </si>
  <si>
    <t>2016 REPORT, 15.8 FT OFF - WP</t>
  </si>
  <si>
    <t>Westport River Channel Buoy 55</t>
  </si>
  <si>
    <t>2017 REPORT - WP</t>
  </si>
  <si>
    <t>Westport River Channel Buoy 56</t>
  </si>
  <si>
    <t>Westport River Channel Buoy 58</t>
  </si>
  <si>
    <t>2016 REPORT, 50 FT OFF -  WP</t>
  </si>
  <si>
    <t>Westport River Channel Buoy 59</t>
  </si>
  <si>
    <t>2016 REPORT, 24.1 FT OFF -  WP</t>
  </si>
  <si>
    <t>Westport River Channel Buoy 61</t>
  </si>
  <si>
    <t>2017 REPORT -  WP</t>
  </si>
  <si>
    <t>Westport River Channel Buoy 64</t>
  </si>
  <si>
    <t>Westport River Channel Buoy 65</t>
  </si>
  <si>
    <t>2017 REPORT -  POSN UPD - WP</t>
  </si>
  <si>
    <t>Westport River Channel Buoy 67</t>
  </si>
  <si>
    <t>Westport River Channel Buoy 69</t>
  </si>
  <si>
    <t>2017 REPORT -  50.0 - WP</t>
  </si>
  <si>
    <t>Westport River Channel Buoy 71</t>
  </si>
  <si>
    <t>2017 REPORT -  25.3 - WP</t>
  </si>
  <si>
    <t>Westport River Channel Buoy 73</t>
  </si>
  <si>
    <t>Westport River Channel Buoy 75</t>
  </si>
  <si>
    <t>Westport Harbor No Wake Buoy E</t>
  </si>
  <si>
    <t>2017 REPORT - 104.9 FT OFF -  - WP</t>
  </si>
  <si>
    <t>Westport River Channel Buoy 77</t>
  </si>
  <si>
    <t>2017 REPORT - POSN UPD  - WP</t>
  </si>
  <si>
    <t>Westport River Channel Buoy 78</t>
  </si>
  <si>
    <t>Westport River Channel Buoy 80</t>
  </si>
  <si>
    <t>AV Notes:  Survey the HIX BRIDGE at the end of this run.</t>
  </si>
  <si>
    <t>With "DIST OFF STA" Calculation Feature</t>
  </si>
  <si>
    <r>
      <t xml:space="preserve">D07 - FOXTROT-A  </t>
    </r>
    <r>
      <rPr>
        <b/>
        <sz val="12"/>
        <color theme="1"/>
        <rFont val="Calibri"/>
        <family val="2"/>
        <scheme val="minor"/>
      </rPr>
      <t>Westport River East Run</t>
    </r>
  </si>
  <si>
    <t>PATON PLAN F1</t>
  </si>
  <si>
    <r>
      <t>GREEN</t>
    </r>
    <r>
      <rPr>
        <b/>
        <sz val="8"/>
        <color rgb="FFFF0000"/>
        <rFont val="Calibri"/>
        <family val="2"/>
        <scheme val="minor"/>
      </rPr>
      <t xml:space="preserve"> SHOALING</t>
    </r>
  </si>
  <si>
    <r>
      <t xml:space="preserve">GREEN </t>
    </r>
    <r>
      <rPr>
        <b/>
        <sz val="8"/>
        <color rgb="FFFF0000"/>
        <rFont val="Calibri"/>
        <family val="2"/>
        <scheme val="minor"/>
      </rPr>
      <t>SHOALING</t>
    </r>
  </si>
  <si>
    <t>2016 REPORT, 35.5 FT OFF - WP</t>
  </si>
  <si>
    <t>2017 REPORT -  22.5 FT OFF- WP</t>
  </si>
  <si>
    <t>2017 REPORT -  50.0 FT OFF- WP</t>
  </si>
  <si>
    <t>of 11</t>
  </si>
  <si>
    <r>
      <t xml:space="preserve">2017 REPORT, 485.5 FT OFF STA - </t>
    </r>
    <r>
      <rPr>
        <b/>
        <sz val="9"/>
        <color rgb="FFFF0000"/>
        <rFont val="Calibri"/>
        <family val="2"/>
        <scheme val="minor"/>
      </rPr>
      <t>OBS POSN IS PLOTTING ON LAND RECHECK AND ADVISE THE ACTUAL POSN TO THE DSO-NS BY E-MAIL.</t>
    </r>
  </si>
  <si>
    <r>
      <t xml:space="preserve">2017 REPORT, 131.1 FT OFF - ON STA -  </t>
    </r>
    <r>
      <rPr>
        <b/>
        <sz val="9"/>
        <color rgb="FFFF0000"/>
        <rFont val="Calibri"/>
        <family val="2"/>
        <scheme val="minor"/>
      </rPr>
      <t>AID PLOTS IN THE CENTER OF THE NAVIGABLE CHANNEL - CONFIRM AND ADVISE THE DSO-NS BY E-MAIL.</t>
    </r>
  </si>
  <si>
    <r>
      <t xml:space="preserve">2017 REPORT, 85.8 FT OFF - ON STA -  </t>
    </r>
    <r>
      <rPr>
        <b/>
        <sz val="9"/>
        <color rgb="FFFF0000"/>
        <rFont val="Calibri"/>
        <family val="2"/>
        <scheme val="minor"/>
      </rPr>
      <t>AID PLOTS IN THE CENTER OF THE NAVIGABLE CHANNEL - CONFIRM AND ADVISE THE DSO-NS BY E-MAIL.</t>
    </r>
  </si>
  <si>
    <r>
      <t xml:space="preserve">2017 REPORT, </t>
    </r>
    <r>
      <rPr>
        <b/>
        <sz val="9"/>
        <color rgb="FFFF0000"/>
        <rFont val="Calibri"/>
        <family val="2"/>
        <scheme val="minor"/>
      </rPr>
      <t>260.7 FT OFF  STA - DEPLOYED IN REVERSE. CHANGE NUMBER TO #4 -  CONFIRM AND ADVISE THE DSO-NS.</t>
    </r>
  </si>
  <si>
    <r>
      <t xml:space="preserve">2017 REPORT, </t>
    </r>
    <r>
      <rPr>
        <b/>
        <sz val="9"/>
        <color rgb="FFFF0000"/>
        <rFont val="Calibri"/>
        <family val="2"/>
        <scheme val="minor"/>
      </rPr>
      <t>142.6 FT OFF  STA - DEPLOYED IN REVERSE.  CHANGE NUMBER AS #2 - CONFIRM AND ADVISE THE DSO-NS.</t>
    </r>
  </si>
  <si>
    <r>
      <t xml:space="preserve">2016 REPORT, POSN UPD'D - </t>
    </r>
    <r>
      <rPr>
        <b/>
        <sz val="9"/>
        <color rgb="FFFF0000"/>
        <rFont val="Calibri"/>
        <family val="2"/>
        <scheme val="minor"/>
      </rPr>
      <t>NUMBERS ARE THE WRONG COLOR. - CONFIRM and advise DSO-NS by E-mail.</t>
    </r>
  </si>
  <si>
    <r>
      <t xml:space="preserve">2016 REPORT, POSN UPD'D - WP  </t>
    </r>
    <r>
      <rPr>
        <b/>
        <sz val="9"/>
        <color rgb="FFFF0000"/>
        <rFont val="Calibri"/>
        <family val="2"/>
        <scheme val="minor"/>
      </rPr>
      <t>AID IS PLOTTING NEXT TO THE #44.  CONFIRM THIS AIDS POSN AND E-MAIL THE DOS-NS.</t>
    </r>
  </si>
  <si>
    <r>
      <t xml:space="preserve">2016 REPORT, POSN UPD'D - WP  </t>
    </r>
    <r>
      <rPr>
        <b/>
        <sz val="9"/>
        <color rgb="FFFF0000"/>
        <rFont val="Calibri"/>
        <family val="2"/>
        <scheme val="minor"/>
      </rPr>
      <t>AID IS PLOTTING NEXT TO THE #42.  CONFIRM THIS AIDS POSN AND E-MAIL THE DOS-NS.</t>
    </r>
  </si>
  <si>
    <r>
      <t xml:space="preserve">2017 REPORT, 67.1 OFF STA -  </t>
    </r>
    <r>
      <rPr>
        <b/>
        <sz val="9"/>
        <color rgb="FFFF0000"/>
        <rFont val="Calibri"/>
        <family val="2"/>
        <scheme val="minor"/>
      </rPr>
      <t>CONFIRM AIDS POSN AND ADVISE THE DSO-NS BY E-MAIL.</t>
    </r>
    <r>
      <rPr>
        <b/>
        <sz val="9"/>
        <rFont val="Calibri"/>
        <family val="2"/>
        <scheme val="minor"/>
      </rPr>
      <t xml:space="preserve"> </t>
    </r>
  </si>
  <si>
    <r>
      <t xml:space="preserve">2017 REPORT, </t>
    </r>
    <r>
      <rPr>
        <b/>
        <sz val="9"/>
        <color rgb="FFFF0000"/>
        <rFont val="Calibri"/>
        <family val="2"/>
        <scheme val="minor"/>
      </rPr>
      <t>75.0 FT OFF STA      CONFIRM THE POSN AND ADVISE THE DSO-NS BY E-MAIL.</t>
    </r>
  </si>
  <si>
    <r>
      <t xml:space="preserve">2017 REPORT -  </t>
    </r>
    <r>
      <rPr>
        <b/>
        <sz val="9"/>
        <color rgb="FFFF0000"/>
        <rFont val="Calibri"/>
        <family val="2"/>
        <scheme val="minor"/>
      </rPr>
      <t>60.9 FT OFF STA CONFIRM POSN AND ADVISE THE DSO-NS.</t>
    </r>
  </si>
  <si>
    <r>
      <t xml:space="preserve">2017 REPORT - </t>
    </r>
    <r>
      <rPr>
        <b/>
        <sz val="10"/>
        <color rgb="FFFF0000"/>
        <rFont val="Calibri"/>
        <family val="2"/>
        <scheme val="minor"/>
      </rPr>
      <t>180.2 FT OFF STA - CONFIRM POSN AND ADVISE THE DSO-NS BY E-MAIL.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</si>
  <si>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 on the Run Sheet and report it to the DSO-NS by e-mail.   AV should include a photograph  as evidence of the observations. Normally, it is not necessary to submit a CG-7054 PATON Report for a recheck.  The DSO-NS will follow up with the Coast Guard.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</si>
</sst>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theme="1"/>
      <name val="Arial Narrow"/>
      <family val="2"/>
    </font>
    <font>
      <b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48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1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7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4" fillId="6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3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6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70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7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3" fillId="17" borderId="60" xfId="0" applyNumberFormat="1" applyFont="1" applyFill="1" applyBorder="1" applyAlignment="1" applyProtection="1">
      <alignment horizontal="left" vertical="center"/>
    </xf>
    <xf numFmtId="164" fontId="73" fillId="17" borderId="59" xfId="0" applyNumberFormat="1" applyFont="1" applyFill="1" applyBorder="1" applyAlignment="1" applyProtection="1">
      <alignment horizontal="center" vertical="center" wrapText="1"/>
    </xf>
    <xf numFmtId="164" fontId="73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48" fillId="10" borderId="88" xfId="0" applyFont="1" applyFill="1" applyBorder="1" applyAlignment="1" applyProtection="1">
      <alignment horizontal="center" vertical="center" wrapText="1"/>
      <protection locked="0"/>
    </xf>
    <xf numFmtId="0" fontId="48" fillId="11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2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10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7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2" fillId="16" borderId="13" xfId="0" applyNumberFormat="1" applyFont="1" applyFill="1" applyBorder="1" applyAlignment="1" applyProtection="1">
      <alignment horizontal="center" vertical="center"/>
    </xf>
    <xf numFmtId="164" fontId="78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9" fillId="3" borderId="100" xfId="0" applyFont="1" applyFill="1" applyBorder="1" applyAlignment="1">
      <alignment horizontal="center" vertical="center" wrapText="1"/>
    </xf>
    <xf numFmtId="171" fontId="79" fillId="3" borderId="102" xfId="0" applyNumberFormat="1" applyFont="1" applyFill="1" applyBorder="1" applyAlignment="1">
      <alignment horizontal="center" vertical="center"/>
    </xf>
    <xf numFmtId="172" fontId="80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9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9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6" xfId="0" applyFont="1" applyBorder="1" applyAlignment="1">
      <alignment horizontal="center" vertical="center"/>
    </xf>
    <xf numFmtId="0" fontId="1" fillId="18" borderId="114" xfId="0" applyFont="1" applyFill="1" applyBorder="1" applyAlignment="1">
      <alignment horizontal="center" vertical="center"/>
    </xf>
    <xf numFmtId="0" fontId="1" fillId="10" borderId="114" xfId="0" applyFont="1" applyFill="1" applyBorder="1" applyAlignment="1">
      <alignment horizontal="center" vertical="center"/>
    </xf>
    <xf numFmtId="0" fontId="59" fillId="19" borderId="114" xfId="0" applyFont="1" applyFill="1" applyBorder="1" applyAlignment="1">
      <alignment horizontal="center" vertical="center"/>
    </xf>
    <xf numFmtId="171" fontId="32" fillId="0" borderId="114" xfId="0" applyNumberFormat="1" applyFont="1" applyBorder="1" applyAlignment="1">
      <alignment horizontal="center" vertical="center"/>
    </xf>
    <xf numFmtId="0" fontId="49" fillId="3" borderId="31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 wrapText="1"/>
    </xf>
    <xf numFmtId="0" fontId="1" fillId="0" borderId="115" xfId="0" applyFont="1" applyBorder="1" applyAlignment="1">
      <alignment horizontal="center" vertical="center"/>
    </xf>
    <xf numFmtId="0" fontId="82" fillId="17" borderId="42" xfId="0" applyFont="1" applyFill="1" applyBorder="1" applyAlignment="1">
      <alignment horizontal="center" vertical="center" wrapText="1"/>
    </xf>
    <xf numFmtId="0" fontId="66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6" xfId="0" applyNumberFormat="1" applyFont="1" applyBorder="1" applyAlignment="1">
      <alignment vertical="center"/>
    </xf>
    <xf numFmtId="173" fontId="10" fillId="20" borderId="116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7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4" fillId="6" borderId="0" xfId="0" applyNumberFormat="1" applyFont="1" applyFill="1" applyAlignment="1">
      <alignment vertical="center"/>
    </xf>
    <xf numFmtId="173" fontId="64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7" xfId="0" applyNumberFormat="1" applyFont="1" applyFill="1" applyBorder="1" applyAlignment="1">
      <alignment vertical="center"/>
    </xf>
    <xf numFmtId="164" fontId="74" fillId="3" borderId="119" xfId="0" applyNumberFormat="1" applyFont="1" applyFill="1" applyBorder="1" applyAlignment="1">
      <alignment horizontal="left" vertical="top"/>
    </xf>
    <xf numFmtId="164" fontId="81" fillId="3" borderId="11" xfId="0" applyNumberFormat="1" applyFont="1" applyFill="1" applyBorder="1" applyAlignment="1">
      <alignment horizontal="center" vertical="center" wrapText="1"/>
    </xf>
    <xf numFmtId="0" fontId="60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2" fillId="4" borderId="6" xfId="0" applyNumberFormat="1" applyFont="1" applyFill="1" applyBorder="1" applyAlignment="1">
      <alignment horizontal="center" vertical="center"/>
    </xf>
    <xf numFmtId="0" fontId="27" fillId="5" borderId="124" xfId="0" applyFont="1" applyFill="1" applyBorder="1" applyAlignment="1">
      <alignment horizontal="center" vertical="center" wrapText="1"/>
    </xf>
    <xf numFmtId="0" fontId="27" fillId="10" borderId="125" xfId="0" applyFont="1" applyFill="1" applyBorder="1" applyAlignment="1">
      <alignment horizontal="center" vertical="center" wrapText="1"/>
    </xf>
    <xf numFmtId="0" fontId="27" fillId="11" borderId="126" xfId="0" applyFont="1" applyFill="1" applyBorder="1" applyAlignment="1">
      <alignment horizontal="center" vertical="center" wrapText="1"/>
    </xf>
    <xf numFmtId="0" fontId="66" fillId="21" borderId="42" xfId="0" applyFont="1" applyFill="1" applyBorder="1" applyAlignment="1">
      <alignment horizontal="center" vertical="center" wrapText="1"/>
    </xf>
    <xf numFmtId="0" fontId="52" fillId="8" borderId="78" xfId="0" applyFont="1" applyFill="1" applyBorder="1" applyAlignment="1">
      <alignment horizontal="left" vertical="center" wrapText="1"/>
    </xf>
    <xf numFmtId="164" fontId="73" fillId="17" borderId="60" xfId="0" applyNumberFormat="1" applyFont="1" applyFill="1" applyBorder="1" applyAlignment="1" applyProtection="1">
      <alignment horizontal="center" vertical="center"/>
    </xf>
    <xf numFmtId="0" fontId="48" fillId="0" borderId="134" xfId="0" applyFont="1" applyBorder="1" applyAlignment="1" applyProtection="1">
      <alignment horizontal="center" vertical="center"/>
      <protection locked="0"/>
    </xf>
    <xf numFmtId="0" fontId="49" fillId="3" borderId="129" xfId="0" applyFont="1" applyFill="1" applyBorder="1" applyAlignment="1">
      <alignment horizontal="center" vertical="center" wrapText="1"/>
    </xf>
    <xf numFmtId="0" fontId="49" fillId="3" borderId="127" xfId="0" applyFont="1" applyFill="1" applyBorder="1" applyAlignment="1">
      <alignment horizontal="center" vertical="center" wrapText="1"/>
    </xf>
    <xf numFmtId="0" fontId="50" fillId="3" borderId="127" xfId="0" applyFont="1" applyFill="1" applyBorder="1" applyAlignment="1"/>
    <xf numFmtId="0" fontId="72" fillId="21" borderId="42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67" fillId="3" borderId="8" xfId="0" applyFont="1" applyFill="1" applyBorder="1" applyAlignment="1">
      <alignment horizontal="center"/>
    </xf>
    <xf numFmtId="14" fontId="59" fillId="11" borderId="114" xfId="0" applyNumberFormat="1" applyFont="1" applyFill="1" applyBorder="1" applyAlignment="1">
      <alignment horizontal="center" vertical="center"/>
    </xf>
    <xf numFmtId="14" fontId="91" fillId="17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14" fontId="95" fillId="3" borderId="95" xfId="0" applyNumberFormat="1" applyFont="1" applyFill="1" applyBorder="1" applyAlignment="1">
      <alignment horizontal="center" vertical="center" wrapText="1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1" fontId="81" fillId="3" borderId="11" xfId="0" applyNumberFormat="1" applyFont="1" applyFill="1" applyBorder="1" applyAlignment="1" applyProtection="1">
      <alignment horizontal="center" vertical="center" wrapText="1"/>
    </xf>
    <xf numFmtId="171" fontId="81" fillId="3" borderId="11" xfId="0" applyNumberFormat="1" applyFont="1" applyFill="1" applyBorder="1" applyAlignment="1">
      <alignment horizontal="center" vertical="center" wrapText="1"/>
    </xf>
    <xf numFmtId="164" fontId="27" fillId="17" borderId="28" xfId="0" applyNumberFormat="1" applyFont="1" applyFill="1" applyBorder="1" applyAlignment="1">
      <alignment horizontal="center" vertical="center" wrapText="1"/>
    </xf>
    <xf numFmtId="0" fontId="58" fillId="17" borderId="28" xfId="0" applyFont="1" applyFill="1" applyBorder="1" applyAlignment="1">
      <alignment horizontal="center" vertical="center"/>
    </xf>
    <xf numFmtId="14" fontId="96" fillId="17" borderId="94" xfId="0" applyNumberFormat="1" applyFont="1" applyFill="1" applyBorder="1" applyAlignment="1">
      <alignment horizontal="center" vertical="center"/>
    </xf>
    <xf numFmtId="171" fontId="77" fillId="3" borderId="11" xfId="0" applyNumberFormat="1" applyFont="1" applyFill="1" applyBorder="1" applyAlignment="1">
      <alignment horizontal="center" vertical="center" wrapText="1"/>
    </xf>
    <xf numFmtId="171" fontId="17" fillId="21" borderId="11" xfId="0" applyNumberFormat="1" applyFont="1" applyFill="1" applyBorder="1" applyAlignment="1">
      <alignment horizontal="center" vertical="center" wrapText="1"/>
    </xf>
    <xf numFmtId="171" fontId="81" fillId="21" borderId="11" xfId="0" applyNumberFormat="1" applyFont="1" applyFill="1" applyBorder="1" applyAlignment="1">
      <alignment horizontal="center" vertical="center" wrapText="1"/>
    </xf>
    <xf numFmtId="164" fontId="73" fillId="17" borderId="135" xfId="0" applyNumberFormat="1" applyFont="1" applyFill="1" applyBorder="1" applyAlignment="1" applyProtection="1">
      <alignment horizontal="left" vertical="center"/>
    </xf>
    <xf numFmtId="164" fontId="73" fillId="17" borderId="136" xfId="0" applyNumberFormat="1" applyFont="1" applyFill="1" applyBorder="1" applyAlignment="1" applyProtection="1">
      <alignment horizontal="center" vertical="center" wrapText="1"/>
    </xf>
    <xf numFmtId="164" fontId="73" fillId="17" borderId="106" xfId="0" applyNumberFormat="1" applyFont="1" applyFill="1" applyBorder="1" applyAlignment="1" applyProtection="1">
      <alignment horizontal="left" vertical="center"/>
    </xf>
    <xf numFmtId="164" fontId="73" fillId="17" borderId="135" xfId="0" applyNumberFormat="1" applyFont="1" applyFill="1" applyBorder="1" applyAlignment="1" applyProtection="1">
      <alignment horizontal="center" vertical="center"/>
    </xf>
    <xf numFmtId="168" fontId="29" fillId="21" borderId="91" xfId="0" applyNumberFormat="1" applyFont="1" applyFill="1" applyBorder="1" applyAlignment="1">
      <alignment horizontal="center" vertical="center" wrapText="1"/>
    </xf>
    <xf numFmtId="0" fontId="0" fillId="21" borderId="22" xfId="0" applyFill="1" applyBorder="1" applyAlignment="1">
      <alignment horizontal="center" vertical="center" wrapText="1"/>
    </xf>
    <xf numFmtId="0" fontId="0" fillId="21" borderId="113" xfId="0" applyFill="1" applyBorder="1" applyAlignment="1">
      <alignment horizontal="center" vertical="center" wrapText="1"/>
    </xf>
    <xf numFmtId="168" fontId="29" fillId="21" borderId="110" xfId="0" applyNumberFormat="1" applyFont="1" applyFill="1" applyBorder="1" applyAlignment="1">
      <alignment horizontal="center" vertical="center" wrapText="1"/>
    </xf>
    <xf numFmtId="0" fontId="0" fillId="21" borderId="111" xfId="0" applyFill="1" applyBorder="1" applyAlignment="1">
      <alignment horizontal="center" vertical="center" wrapText="1"/>
    </xf>
    <xf numFmtId="0" fontId="0" fillId="21" borderId="112" xfId="0" applyFill="1" applyBorder="1" applyAlignment="1">
      <alignment horizontal="center" vertical="center" wrapText="1"/>
    </xf>
    <xf numFmtId="0" fontId="69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8" fillId="17" borderId="133" xfId="0" applyFont="1" applyFill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0" fillId="0" borderId="121" xfId="0" applyFont="1" applyBorder="1" applyAlignment="1">
      <alignment horizontal="center" vertical="center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0" fillId="0" borderId="90" xfId="0" applyNumberFormat="1" applyFont="1" applyBorder="1" applyAlignment="1" applyProtection="1">
      <alignment horizontal="center" vertical="center"/>
      <protection locked="0"/>
    </xf>
    <xf numFmtId="169" fontId="70" fillId="0" borderId="86" xfId="0" applyNumberFormat="1" applyFont="1" applyBorder="1" applyAlignment="1" applyProtection="1">
      <alignment horizontal="center" vertical="center"/>
      <protection locked="0"/>
    </xf>
    <xf numFmtId="164" fontId="70" fillId="0" borderId="41" xfId="0" applyNumberFormat="1" applyFont="1" applyBorder="1" applyAlignment="1" applyProtection="1">
      <alignment horizontal="center" vertical="center"/>
      <protection locked="0"/>
    </xf>
    <xf numFmtId="164" fontId="70" fillId="0" borderId="6" xfId="0" applyNumberFormat="1" applyFont="1" applyBorder="1" applyAlignment="1" applyProtection="1">
      <alignment horizontal="center" vertical="center"/>
      <protection locked="0"/>
    </xf>
    <xf numFmtId="164" fontId="74" fillId="3" borderId="118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85" fillId="3" borderId="92" xfId="0" applyNumberFormat="1" applyFont="1" applyFill="1" applyBorder="1" applyAlignment="1">
      <alignment horizontal="center" vertical="center" wrapText="1"/>
    </xf>
    <xf numFmtId="14" fontId="85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1" fillId="3" borderId="91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/>
    </xf>
    <xf numFmtId="0" fontId="17" fillId="0" borderId="137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48" fillId="3" borderId="128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9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30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81" fillId="21" borderId="91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1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0" fontId="48" fillId="21" borderId="128" xfId="0" applyFont="1" applyFill="1" applyBorder="1" applyAlignment="1">
      <alignment horizontal="center" vertical="center" wrapText="1"/>
    </xf>
    <xf numFmtId="0" fontId="48" fillId="21" borderId="5" xfId="0" applyFont="1" applyFill="1" applyBorder="1" applyAlignment="1">
      <alignment horizontal="center" vertical="center" wrapText="1"/>
    </xf>
    <xf numFmtId="0" fontId="48" fillId="21" borderId="46" xfId="0" applyFont="1" applyFill="1" applyBorder="1" applyAlignment="1">
      <alignment horizontal="center" vertical="center" wrapText="1"/>
    </xf>
    <xf numFmtId="0" fontId="48" fillId="21" borderId="129" xfId="0" applyFont="1" applyFill="1" applyBorder="1" applyAlignment="1">
      <alignment horizontal="center" vertical="center" wrapText="1"/>
    </xf>
    <xf numFmtId="0" fontId="48" fillId="21" borderId="0" xfId="0" applyFont="1" applyFill="1" applyBorder="1" applyAlignment="1">
      <alignment horizontal="center" vertical="center" wrapText="1"/>
    </xf>
    <xf numFmtId="0" fontId="48" fillId="21" borderId="8" xfId="0" applyFont="1" applyFill="1" applyBorder="1" applyAlignment="1">
      <alignment horizontal="center" vertical="center" wrapText="1"/>
    </xf>
    <xf numFmtId="0" fontId="48" fillId="21" borderId="130" xfId="0" applyFont="1" applyFill="1" applyBorder="1" applyAlignment="1">
      <alignment horizontal="center" vertical="center" wrapText="1"/>
    </xf>
    <xf numFmtId="0" fontId="48" fillId="21" borderId="10" xfId="0" applyFont="1" applyFill="1" applyBorder="1" applyAlignment="1">
      <alignment horizontal="center" vertical="center" wrapText="1"/>
    </xf>
    <xf numFmtId="0" fontId="48" fillId="21" borderId="9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64" fontId="11" fillId="21" borderId="41" xfId="0" applyNumberFormat="1" applyFont="1" applyFill="1" applyBorder="1" applyAlignment="1" applyProtection="1">
      <alignment horizontal="center" vertical="center"/>
    </xf>
    <xf numFmtId="164" fontId="11" fillId="21" borderId="6" xfId="0" applyNumberFormat="1" applyFont="1" applyFill="1" applyBorder="1" applyAlignment="1" applyProtection="1">
      <alignment horizontal="center" vertical="center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4" fontId="92" fillId="3" borderId="92" xfId="0" applyNumberFormat="1" applyFont="1" applyFill="1" applyBorder="1" applyAlignment="1">
      <alignment horizontal="center" vertical="center" wrapText="1"/>
    </xf>
    <xf numFmtId="14" fontId="92" fillId="3" borderId="93" xfId="0" applyNumberFormat="1" applyFont="1" applyFill="1" applyBorder="1" applyAlignment="1">
      <alignment horizontal="center" vertical="center" wrapText="1"/>
    </xf>
    <xf numFmtId="0" fontId="18" fillId="23" borderId="80" xfId="0" applyFont="1" applyFill="1" applyBorder="1" applyAlignment="1">
      <alignment horizontal="left" vertical="top" wrapText="1"/>
    </xf>
    <xf numFmtId="0" fontId="18" fillId="23" borderId="31" xfId="0" applyFont="1" applyFill="1" applyBorder="1" applyAlignment="1">
      <alignment horizontal="left" vertical="top" wrapText="1"/>
    </xf>
    <xf numFmtId="1" fontId="43" fillId="0" borderId="122" xfId="0" applyNumberFormat="1" applyFont="1" applyBorder="1" applyAlignment="1">
      <alignment horizontal="center" vertical="center" wrapText="1"/>
    </xf>
    <xf numFmtId="0" fontId="45" fillId="0" borderId="123" xfId="0" applyFont="1" applyBorder="1" applyAlignment="1">
      <alignment horizontal="center" vertical="center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1" fillId="11" borderId="86" xfId="0" applyNumberFormat="1" applyFont="1" applyFill="1" applyBorder="1" applyAlignment="1">
      <alignment horizontal="center" vertical="center" wrapText="1"/>
    </xf>
    <xf numFmtId="0" fontId="61" fillId="11" borderId="87" xfId="0" applyFont="1" applyFill="1" applyBorder="1" applyAlignment="1">
      <alignment horizontal="center" vertical="center" wrapText="1"/>
    </xf>
    <xf numFmtId="1" fontId="59" fillId="15" borderId="83" xfId="0" applyNumberFormat="1" applyFont="1" applyFill="1" applyBorder="1" applyAlignment="1">
      <alignment horizontal="center" vertical="center" wrapText="1"/>
    </xf>
    <xf numFmtId="0" fontId="60" fillId="15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1" borderId="85" xfId="0" applyFont="1" applyFill="1" applyBorder="1" applyAlignment="1">
      <alignment horizontal="center" vertical="center" wrapText="1"/>
    </xf>
    <xf numFmtId="0" fontId="60" fillId="11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1" fillId="5" borderId="128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87" fillId="22" borderId="12" xfId="0" applyFont="1" applyFill="1" applyBorder="1" applyAlignment="1">
      <alignment horizontal="center" vertical="center" wrapText="1"/>
    </xf>
    <xf numFmtId="0" fontId="88" fillId="22" borderId="5" xfId="0" applyFont="1" applyFill="1" applyBorder="1" applyAlignment="1">
      <alignment horizontal="center" wrapText="1"/>
    </xf>
    <xf numFmtId="0" fontId="88" fillId="22" borderId="46" xfId="0" applyFont="1" applyFill="1" applyBorder="1" applyAlignment="1">
      <alignment horizontal="center" wrapText="1"/>
    </xf>
    <xf numFmtId="0" fontId="87" fillId="22" borderId="48" xfId="0" applyFont="1" applyFill="1" applyBorder="1" applyAlignment="1">
      <alignment horizontal="center" vertical="center" wrapText="1"/>
    </xf>
    <xf numFmtId="0" fontId="88" fillId="22" borderId="10" xfId="0" applyFont="1" applyFill="1" applyBorder="1" applyAlignment="1">
      <alignment horizontal="center" wrapText="1"/>
    </xf>
    <xf numFmtId="0" fontId="88" fillId="22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0" fontId="85" fillId="10" borderId="4" xfId="0" applyFont="1" applyFill="1" applyBorder="1" applyAlignment="1">
      <alignment horizontal="center" vertical="center" wrapText="1"/>
    </xf>
    <xf numFmtId="0" fontId="58" fillId="10" borderId="2" xfId="0" applyFont="1" applyFill="1" applyBorder="1" applyAlignment="1">
      <alignment vertical="center" wrapText="1"/>
    </xf>
    <xf numFmtId="0" fontId="93" fillId="11" borderId="40" xfId="0" applyFont="1" applyFill="1" applyBorder="1" applyAlignment="1">
      <alignment horizontal="center" vertical="center" wrapText="1"/>
    </xf>
    <xf numFmtId="0" fontId="93" fillId="11" borderId="55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131" xfId="0" applyFont="1" applyBorder="1" applyAlignment="1">
      <alignment horizontal="center" vertical="center"/>
    </xf>
    <xf numFmtId="0" fontId="45" fillId="0" borderId="132" xfId="0" applyFont="1" applyBorder="1" applyAlignment="1">
      <alignment vertical="center"/>
    </xf>
    <xf numFmtId="0" fontId="53" fillId="10" borderId="4" xfId="0" applyFont="1" applyFill="1" applyBorder="1" applyAlignment="1">
      <alignment horizontal="center" vertical="center" wrapText="1"/>
    </xf>
    <xf numFmtId="0" fontId="56" fillId="10" borderId="2" xfId="0" applyFont="1" applyFill="1" applyBorder="1" applyAlignment="1">
      <alignment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79" xfId="0" applyFont="1" applyFill="1" applyBorder="1" applyAlignment="1">
      <alignment horizontal="left" vertical="top" wrapText="1"/>
    </xf>
    <xf numFmtId="1" fontId="43" fillId="15" borderId="82" xfId="0" applyNumberFormat="1" applyFont="1" applyFill="1" applyBorder="1" applyAlignment="1">
      <alignment horizontal="center" vertical="center" wrapText="1"/>
    </xf>
    <xf numFmtId="0" fontId="45" fillId="15" borderId="83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98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3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5" fillId="5" borderId="129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76" fillId="5" borderId="8" xfId="0" applyFont="1" applyFill="1" applyBorder="1" applyAlignment="1">
      <alignment horizontal="center" vertical="center" wrapText="1"/>
    </xf>
    <xf numFmtId="0" fontId="54" fillId="11" borderId="4" xfId="0" applyFont="1" applyFill="1" applyBorder="1" applyAlignment="1">
      <alignment horizontal="center" vertical="center" wrapText="1"/>
    </xf>
    <xf numFmtId="0" fontId="54" fillId="11" borderId="2" xfId="0" applyFont="1" applyFill="1" applyBorder="1" applyAlignment="1">
      <alignment horizontal="center" vertical="center" wrapText="1"/>
    </xf>
    <xf numFmtId="0" fontId="92" fillId="5" borderId="53" xfId="0" applyFont="1" applyFill="1" applyBorder="1" applyAlignment="1">
      <alignment horizontal="center" vertical="center" wrapText="1"/>
    </xf>
    <xf numFmtId="0" fontId="71" fillId="5" borderId="54" xfId="0" applyFont="1" applyFill="1" applyBorder="1" applyAlignment="1">
      <alignment vertical="center" wrapText="1"/>
    </xf>
    <xf numFmtId="0" fontId="8" fillId="17" borderId="120" xfId="0" applyFont="1" applyFill="1" applyBorder="1" applyAlignment="1">
      <alignment horizontal="center" vertical="center"/>
    </xf>
    <xf numFmtId="0" fontId="8" fillId="17" borderId="121" xfId="0" applyFont="1" applyFill="1" applyBorder="1" applyAlignment="1">
      <alignment horizontal="center" vertical="center"/>
    </xf>
    <xf numFmtId="0" fontId="81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  <xf numFmtId="164" fontId="70" fillId="3" borderId="30" xfId="0" applyNumberFormat="1" applyFont="1" applyFill="1" applyBorder="1" applyAlignment="1">
      <alignment horizontal="left" vertical="top" wrapText="1"/>
    </xf>
    <xf numFmtId="0" fontId="17" fillId="3" borderId="22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49" fontId="47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138" xfId="0" applyNumberFormat="1" applyFont="1" applyFill="1" applyBorder="1" applyAlignment="1" applyProtection="1">
      <alignment horizontal="center" vertical="center" wrapText="1"/>
      <protection locked="0"/>
    </xf>
    <xf numFmtId="0" fontId="17" fillId="21" borderId="137" xfId="0" applyFont="1" applyFill="1" applyBorder="1" applyAlignment="1">
      <alignment horizontal="left" vertical="top"/>
    </xf>
    <xf numFmtId="0" fontId="77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18" fillId="17" borderId="31" xfId="0" applyFont="1" applyFill="1" applyBorder="1" applyAlignment="1">
      <alignment horizontal="left" vertical="center" wrapText="1"/>
    </xf>
    <xf numFmtId="0" fontId="65" fillId="17" borderId="31" xfId="0" applyFont="1" applyFill="1" applyBorder="1" applyAlignment="1">
      <alignment horizontal="left" vertical="top" wrapText="1"/>
    </xf>
    <xf numFmtId="0" fontId="68" fillId="17" borderId="31" xfId="0" applyFont="1" applyFill="1" applyBorder="1" applyAlignment="1">
      <alignment horizontal="left" vertical="top" wrapText="1"/>
    </xf>
    <xf numFmtId="168" fontId="69" fillId="17" borderId="31" xfId="0" applyNumberFormat="1" applyFont="1" applyFill="1" applyBorder="1" applyAlignment="1">
      <alignment horizontal="left" vertical="top"/>
    </xf>
    <xf numFmtId="168" fontId="65" fillId="17" borderId="31" xfId="0" applyNumberFormat="1" applyFont="1" applyFill="1" applyBorder="1" applyAlignment="1">
      <alignment horizontal="left" vertical="top" wrapText="1"/>
    </xf>
    <xf numFmtId="171" fontId="65" fillId="17" borderId="31" xfId="0" applyNumberFormat="1" applyFont="1" applyFill="1" applyBorder="1" applyAlignment="1">
      <alignment horizontal="left" vertical="top" wrapText="1"/>
    </xf>
    <xf numFmtId="0" fontId="69" fillId="17" borderId="31" xfId="0" applyFont="1" applyFill="1" applyBorder="1" applyAlignment="1">
      <alignment horizontal="left" vertical="top"/>
    </xf>
    <xf numFmtId="171" fontId="65" fillId="17" borderId="79" xfId="0" applyNumberFormat="1" applyFont="1" applyFill="1" applyBorder="1" applyAlignment="1">
      <alignment horizontal="left" vertical="top" wrapText="1"/>
    </xf>
    <xf numFmtId="0" fontId="29" fillId="17" borderId="80" xfId="0" applyFont="1" applyFill="1" applyBorder="1" applyAlignment="1">
      <alignment horizontal="center" vertical="center" wrapText="1"/>
    </xf>
    <xf numFmtId="0" fontId="29" fillId="17" borderId="31" xfId="0" applyFont="1" applyFill="1" applyBorder="1" applyAlignment="1">
      <alignment horizontal="center" vertical="center" wrapText="1"/>
    </xf>
    <xf numFmtId="0" fontId="45" fillId="17" borderId="31" xfId="0" applyFont="1" applyFill="1" applyBorder="1" applyAlignment="1">
      <alignment vertical="center"/>
    </xf>
    <xf numFmtId="0" fontId="56" fillId="17" borderId="31" xfId="0" applyFont="1" applyFill="1" applyBorder="1" applyAlignment="1">
      <alignment vertical="center" wrapText="1"/>
    </xf>
    <xf numFmtId="0" fontId="54" fillId="17" borderId="31" xfId="0" applyFont="1" applyFill="1" applyBorder="1" applyAlignment="1">
      <alignment horizontal="center" vertical="center" wrapText="1"/>
    </xf>
    <xf numFmtId="0" fontId="57" fillId="17" borderId="31" xfId="0" applyFont="1" applyFill="1" applyBorder="1" applyAlignment="1">
      <alignment vertical="center" wrapText="1"/>
    </xf>
    <xf numFmtId="0" fontId="54" fillId="17" borderId="32" xfId="0" applyFont="1" applyFill="1" applyBorder="1" applyAlignment="1">
      <alignment horizontal="center" vertical="center" wrapText="1"/>
    </xf>
    <xf numFmtId="0" fontId="18" fillId="17" borderId="30" xfId="0" applyFont="1" applyFill="1" applyBorder="1" applyAlignment="1">
      <alignment horizontal="right" vertical="center" wrapText="1"/>
    </xf>
    <xf numFmtId="0" fontId="72" fillId="17" borderId="31" xfId="0" applyFont="1" applyFill="1" applyBorder="1" applyAlignment="1" applyProtection="1">
      <alignment horizontal="center" vertical="center" wrapText="1"/>
    </xf>
    <xf numFmtId="164" fontId="18" fillId="17" borderId="31" xfId="0" applyNumberFormat="1" applyFont="1" applyFill="1" applyBorder="1" applyAlignment="1" applyProtection="1">
      <alignment horizontal="center" vertical="center"/>
      <protection locked="0"/>
    </xf>
    <xf numFmtId="164" fontId="26" fillId="17" borderId="31" xfId="0" applyNumberFormat="1" applyFont="1" applyFill="1" applyBorder="1" applyAlignment="1" applyProtection="1">
      <alignment horizontal="center" vertical="center" wrapText="1"/>
    </xf>
    <xf numFmtId="166" fontId="18" fillId="17" borderId="31" xfId="0" applyNumberFormat="1" applyFont="1" applyFill="1" applyBorder="1" applyAlignment="1" applyProtection="1">
      <alignment horizontal="center" vertical="center"/>
      <protection locked="0"/>
    </xf>
    <xf numFmtId="170" fontId="63" fillId="17" borderId="31" xfId="0" applyNumberFormat="1" applyFont="1" applyFill="1" applyBorder="1" applyAlignment="1" applyProtection="1">
      <alignment horizontal="center" vertical="center"/>
      <protection locked="0"/>
    </xf>
    <xf numFmtId="0" fontId="18" fillId="17" borderId="79" xfId="0" applyFont="1" applyFill="1" applyBorder="1" applyAlignment="1">
      <alignment horizontal="left" vertical="center" wrapText="1"/>
    </xf>
    <xf numFmtId="0" fontId="65" fillId="17" borderId="50" xfId="0" applyFont="1" applyFill="1" applyBorder="1" applyAlignment="1">
      <alignment horizontal="left" vertical="top" wrapText="1"/>
    </xf>
    <xf numFmtId="0" fontId="68" fillId="17" borderId="80" xfId="0" applyFont="1" applyFill="1" applyBorder="1" applyAlignment="1">
      <alignment horizontal="left" vertical="top" wrapText="1"/>
    </xf>
    <xf numFmtId="0" fontId="69" fillId="17" borderId="50" xfId="0" applyFont="1" applyFill="1" applyBorder="1" applyAlignment="1">
      <alignment horizontal="left" vertical="top"/>
    </xf>
    <xf numFmtId="168" fontId="65" fillId="17" borderId="50" xfId="0" applyNumberFormat="1" applyFont="1" applyFill="1" applyBorder="1" applyAlignment="1">
      <alignment horizontal="left" vertical="top" wrapText="1"/>
    </xf>
    <xf numFmtId="171" fontId="65" fillId="17" borderId="50" xfId="0" applyNumberFormat="1" applyFont="1" applyFill="1" applyBorder="1" applyAlignment="1">
      <alignment horizontal="left" vertical="top" wrapText="1"/>
    </xf>
    <xf numFmtId="0" fontId="72" fillId="17" borderId="80" xfId="0" applyFont="1" applyFill="1" applyBorder="1" applyAlignment="1" applyProtection="1">
      <alignment horizontal="center" vertical="center" wrapText="1"/>
    </xf>
    <xf numFmtId="170" fontId="63" fillId="17" borderId="79" xfId="0" applyNumberFormat="1" applyFont="1" applyFill="1" applyBorder="1" applyAlignment="1" applyProtection="1">
      <alignment horizontal="center" vertical="center"/>
      <protection locked="0"/>
    </xf>
    <xf numFmtId="0" fontId="29" fillId="17" borderId="50" xfId="0" applyFont="1" applyFill="1" applyBorder="1" applyAlignment="1">
      <alignment horizontal="center" vertical="center" wrapText="1"/>
    </xf>
    <xf numFmtId="0" fontId="45" fillId="17" borderId="127" xfId="0" applyFont="1" applyFill="1" applyBorder="1" applyAlignment="1">
      <alignment vertical="center"/>
    </xf>
    <xf numFmtId="0" fontId="56" fillId="17" borderId="79" xfId="0" applyFont="1" applyFill="1" applyBorder="1" applyAlignment="1">
      <alignment vertical="center" wrapText="1"/>
    </xf>
    <xf numFmtId="0" fontId="57" fillId="17" borderId="50" xfId="0" applyFont="1" applyFill="1" applyBorder="1" applyAlignment="1">
      <alignment vertical="center" wrapText="1"/>
    </xf>
    <xf numFmtId="0" fontId="56" fillId="17" borderId="50" xfId="0" applyFont="1" applyFill="1" applyBorder="1" applyAlignment="1">
      <alignment vertical="center" wrapText="1"/>
    </xf>
    <xf numFmtId="0" fontId="54" fillId="17" borderId="109" xfId="0" applyFont="1" applyFill="1" applyBorder="1" applyAlignment="1">
      <alignment horizontal="center" vertical="center" wrapText="1"/>
    </xf>
    <xf numFmtId="16" fontId="27" fillId="3" borderId="22" xfId="0" applyNumberFormat="1" applyFont="1" applyFill="1" applyBorder="1" applyAlignment="1">
      <alignment horizontal="center" vertical="center" wrapText="1"/>
    </xf>
    <xf numFmtId="171" fontId="8" fillId="3" borderId="22" xfId="0" applyNumberFormat="1" applyFont="1" applyFill="1" applyBorder="1" applyAlignment="1">
      <alignment horizontal="left" vertical="center"/>
    </xf>
    <xf numFmtId="0" fontId="0" fillId="0" borderId="137" xfId="0" applyBorder="1" applyAlignment="1">
      <alignment horizontal="left" vertical="center"/>
    </xf>
    <xf numFmtId="0" fontId="66" fillId="21" borderId="139" xfId="0" applyFont="1" applyFill="1" applyBorder="1" applyAlignment="1">
      <alignment horizontal="center" vertical="center" wrapText="1"/>
    </xf>
    <xf numFmtId="0" fontId="18" fillId="17" borderId="42" xfId="0" applyFont="1" applyFill="1" applyBorder="1" applyAlignment="1">
      <alignment horizontal="right" vertical="center" wrapText="1"/>
    </xf>
    <xf numFmtId="0" fontId="72" fillId="17" borderId="42" xfId="0" applyFont="1" applyFill="1" applyBorder="1" applyAlignment="1">
      <alignment horizontal="center" vertical="center" wrapText="1"/>
    </xf>
    <xf numFmtId="14" fontId="85" fillId="21" borderId="92" xfId="0" applyNumberFormat="1" applyFont="1" applyFill="1" applyBorder="1" applyAlignment="1">
      <alignment horizontal="center" vertical="center" wrapText="1"/>
    </xf>
    <xf numFmtId="14" fontId="85" fillId="21" borderId="93" xfId="0" applyNumberFormat="1" applyFont="1" applyFill="1" applyBorder="1" applyAlignment="1">
      <alignment horizontal="center" vertical="center" wrapText="1"/>
    </xf>
    <xf numFmtId="0" fontId="89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0" fontId="101" fillId="22" borderId="12" xfId="0" applyNumberFormat="1" applyFont="1" applyFill="1" applyBorder="1" applyAlignment="1">
      <alignment horizontal="center" vertical="center" wrapText="1"/>
    </xf>
    <xf numFmtId="0" fontId="101" fillId="22" borderId="5" xfId="0" applyNumberFormat="1" applyFont="1" applyFill="1" applyBorder="1" applyAlignment="1">
      <alignment horizontal="center" vertical="center"/>
    </xf>
    <xf numFmtId="0" fontId="101" fillId="22" borderId="46" xfId="0" applyNumberFormat="1" applyFont="1" applyFill="1" applyBorder="1" applyAlignment="1">
      <alignment horizontal="center" vertical="center"/>
    </xf>
    <xf numFmtId="0" fontId="101" fillId="22" borderId="13" xfId="0" applyNumberFormat="1" applyFont="1" applyFill="1" applyBorder="1" applyAlignment="1">
      <alignment horizontal="center" vertical="center"/>
    </xf>
    <xf numFmtId="0" fontId="101" fillId="22" borderId="0" xfId="0" applyNumberFormat="1" applyFont="1" applyFill="1" applyAlignment="1">
      <alignment horizontal="center" vertical="center"/>
    </xf>
    <xf numFmtId="0" fontId="101" fillId="22" borderId="8" xfId="0" applyNumberFormat="1" applyFont="1" applyFill="1" applyBorder="1" applyAlignment="1">
      <alignment horizontal="center" vertical="center"/>
    </xf>
    <xf numFmtId="0" fontId="101" fillId="22" borderId="0" xfId="0" applyNumberFormat="1" applyFont="1" applyFill="1" applyBorder="1" applyAlignment="1">
      <alignment horizontal="center" vertical="center"/>
    </xf>
    <xf numFmtId="0" fontId="101" fillId="22" borderId="10" xfId="0" applyNumberFormat="1" applyFont="1" applyFill="1" applyBorder="1" applyAlignment="1">
      <alignment horizontal="center" vertical="center"/>
    </xf>
    <xf numFmtId="0" fontId="101" fillId="22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0"/>
  <sheetViews>
    <sheetView tabSelected="1" zoomScale="130" zoomScaleNormal="130" workbookViewId="0">
      <pane ySplit="6" topLeftCell="A7" activePane="bottomLeft" state="frozenSplit"/>
      <selection activeCell="Q1" sqref="Q1:W1"/>
      <selection pane="bottomLeft" activeCell="Q177" sqref="Q177:T179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7" customWidth="1"/>
    <col min="5" max="6" width="4.7109375" style="195" customWidth="1"/>
    <col min="7" max="7" width="7.5703125" style="184" customWidth="1"/>
    <col min="8" max="8" width="4.7109375" style="123" customWidth="1"/>
    <col min="9" max="9" width="4.7109375" style="203" customWidth="1"/>
    <col min="10" max="10" width="7.5703125" style="185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54" customWidth="1"/>
    <col min="17" max="17" width="5.5703125" style="108" customWidth="1"/>
    <col min="18" max="18" width="6.140625" style="108" customWidth="1"/>
    <col min="19" max="19" width="7.28515625" style="108" customWidth="1"/>
    <col min="20" max="20" width="6.570312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80" t="s">
        <v>295</v>
      </c>
      <c r="B1" s="382">
        <f>K289</f>
        <v>50</v>
      </c>
      <c r="C1" s="107"/>
      <c r="D1" s="116"/>
      <c r="E1" s="582">
        <v>2018</v>
      </c>
      <c r="F1" s="583"/>
      <c r="G1" s="583"/>
      <c r="H1" s="584"/>
      <c r="I1" s="386" t="s">
        <v>238</v>
      </c>
      <c r="J1" s="362">
        <f>M289</f>
        <v>1</v>
      </c>
      <c r="K1" s="364" t="s">
        <v>239</v>
      </c>
      <c r="L1" s="366">
        <f>O289</f>
        <v>14</v>
      </c>
      <c r="M1" s="368" t="s">
        <v>240</v>
      </c>
      <c r="N1" s="362">
        <f>Q289</f>
        <v>6</v>
      </c>
      <c r="O1" s="411">
        <f>S289</f>
        <v>0</v>
      </c>
      <c r="P1" s="372" t="s">
        <v>388</v>
      </c>
      <c r="Q1" s="372"/>
      <c r="R1" s="372"/>
      <c r="S1" s="372"/>
      <c r="T1" s="372"/>
      <c r="U1" s="371">
        <v>43182</v>
      </c>
      <c r="V1" s="372"/>
      <c r="W1" s="372"/>
      <c r="X1" s="372"/>
      <c r="Y1" s="373"/>
      <c r="Z1" s="352">
        <f>Z289</f>
        <v>0</v>
      </c>
      <c r="AA1" s="352">
        <f>AA289</f>
        <v>0</v>
      </c>
      <c r="AB1" s="352">
        <f>AB289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81"/>
      <c r="B2" s="383"/>
      <c r="C2" s="249"/>
      <c r="D2" s="250"/>
      <c r="E2" s="585"/>
      <c r="F2" s="586"/>
      <c r="G2" s="586"/>
      <c r="H2" s="587"/>
      <c r="I2" s="387"/>
      <c r="J2" s="363"/>
      <c r="K2" s="365"/>
      <c r="L2" s="367"/>
      <c r="M2" s="369"/>
      <c r="N2" s="370"/>
      <c r="O2" s="412"/>
      <c r="P2" s="415" t="str">
        <f>A6</f>
        <v>D07 - FOXTROT-A  Westport River East Run</v>
      </c>
      <c r="Q2" s="415"/>
      <c r="R2" s="415"/>
      <c r="S2" s="415"/>
      <c r="T2" s="415"/>
      <c r="U2" s="428">
        <v>2018</v>
      </c>
      <c r="V2" s="429"/>
      <c r="W2" s="429"/>
      <c r="X2" s="429"/>
      <c r="Y2" s="430"/>
      <c r="Z2" s="353"/>
      <c r="AA2" s="353"/>
      <c r="AB2" s="353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374" t="s">
        <v>294</v>
      </c>
      <c r="B3" s="375"/>
      <c r="C3" s="375"/>
      <c r="D3" s="376"/>
      <c r="E3" s="588"/>
      <c r="F3" s="586"/>
      <c r="G3" s="586"/>
      <c r="H3" s="587"/>
      <c r="I3" s="384">
        <f>Z1</f>
        <v>0</v>
      </c>
      <c r="J3" s="354">
        <f>IF(I3=0,0,I3/J1)</f>
        <v>0</v>
      </c>
      <c r="K3" s="356">
        <f>AA1</f>
        <v>0</v>
      </c>
      <c r="L3" s="354">
        <f>IF(K3=0,0,K3/L1)</f>
        <v>0</v>
      </c>
      <c r="M3" s="358">
        <f>AB1</f>
        <v>0</v>
      </c>
      <c r="N3" s="354">
        <f>IF(M3=0,0,M3/N1)</f>
        <v>0</v>
      </c>
      <c r="O3" s="360" t="s">
        <v>241</v>
      </c>
      <c r="P3" s="415"/>
      <c r="Q3" s="415"/>
      <c r="R3" s="415"/>
      <c r="S3" s="415"/>
      <c r="T3" s="415"/>
      <c r="U3" s="422" t="s">
        <v>244</v>
      </c>
      <c r="V3" s="423"/>
      <c r="W3" s="423"/>
      <c r="X3" s="423"/>
      <c r="Y3" s="424"/>
      <c r="Z3" s="419" t="s">
        <v>0</v>
      </c>
      <c r="AA3" s="420"/>
      <c r="AB3" s="42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77"/>
      <c r="B4" s="378"/>
      <c r="C4" s="378"/>
      <c r="D4" s="379"/>
      <c r="E4" s="589"/>
      <c r="F4" s="589"/>
      <c r="G4" s="589"/>
      <c r="H4" s="590"/>
      <c r="I4" s="385"/>
      <c r="J4" s="355"/>
      <c r="K4" s="357"/>
      <c r="L4" s="355"/>
      <c r="M4" s="359"/>
      <c r="N4" s="355"/>
      <c r="O4" s="361"/>
      <c r="P4" s="413" t="s">
        <v>386</v>
      </c>
      <c r="Q4" s="414"/>
      <c r="R4" s="414"/>
      <c r="S4" s="414"/>
      <c r="T4" s="414"/>
      <c r="U4" s="425" t="s">
        <v>245</v>
      </c>
      <c r="V4" s="426"/>
      <c r="W4" s="426"/>
      <c r="X4" s="426"/>
      <c r="Y4" s="427"/>
      <c r="Z4" s="416"/>
      <c r="AA4" s="417"/>
      <c r="AB4" s="41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00" t="s">
        <v>0</v>
      </c>
      <c r="B5" s="401"/>
      <c r="C5" s="401"/>
      <c r="D5" s="401"/>
      <c r="E5" s="402"/>
      <c r="F5" s="402"/>
      <c r="G5" s="402"/>
      <c r="H5" s="122"/>
      <c r="I5" s="202"/>
      <c r="J5" s="406" t="s">
        <v>0</v>
      </c>
      <c r="K5" s="407"/>
      <c r="L5" s="39" t="s">
        <v>0</v>
      </c>
      <c r="M5" s="40" t="s">
        <v>0</v>
      </c>
      <c r="N5" s="403" t="s">
        <v>0</v>
      </c>
      <c r="O5" s="404"/>
      <c r="P5" s="405"/>
      <c r="Q5" s="114" t="s">
        <v>0</v>
      </c>
      <c r="R5" s="115"/>
      <c r="S5" s="115"/>
      <c r="T5" s="242"/>
      <c r="U5" s="396" t="s">
        <v>3</v>
      </c>
      <c r="V5" s="398" t="s">
        <v>239</v>
      </c>
      <c r="W5" s="431" t="s">
        <v>240</v>
      </c>
      <c r="X5" s="392" t="s">
        <v>238</v>
      </c>
      <c r="Y5" s="394" t="s">
        <v>296</v>
      </c>
      <c r="Z5" s="433" t="s">
        <v>238</v>
      </c>
      <c r="AA5" s="388" t="s">
        <v>239</v>
      </c>
      <c r="AB5" s="390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4" customHeight="1" thickTop="1" thickBot="1" x14ac:dyDescent="0.3">
      <c r="A6" s="579" t="s">
        <v>387</v>
      </c>
      <c r="B6" s="580"/>
      <c r="C6" s="580"/>
      <c r="D6" s="581"/>
      <c r="E6" s="408" t="s">
        <v>297</v>
      </c>
      <c r="F6" s="409"/>
      <c r="G6" s="409"/>
      <c r="H6" s="409"/>
      <c r="I6" s="409"/>
      <c r="J6" s="410"/>
      <c r="K6" s="350" t="s">
        <v>407</v>
      </c>
      <c r="L6" s="351"/>
      <c r="M6" s="351"/>
      <c r="N6" s="351"/>
      <c r="O6" s="351"/>
      <c r="P6" s="350" t="s">
        <v>298</v>
      </c>
      <c r="Q6" s="351"/>
      <c r="R6" s="351"/>
      <c r="S6" s="351"/>
      <c r="T6" s="351"/>
      <c r="U6" s="397"/>
      <c r="V6" s="399"/>
      <c r="W6" s="432"/>
      <c r="X6" s="393"/>
      <c r="Y6" s="395"/>
      <c r="Z6" s="434"/>
      <c r="AA6" s="389"/>
      <c r="AB6" s="391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551" t="s">
        <v>254</v>
      </c>
      <c r="B7" s="536" t="s">
        <v>394</v>
      </c>
      <c r="C7" s="537"/>
      <c r="D7" s="538"/>
      <c r="E7" s="539" t="s">
        <v>249</v>
      </c>
      <c r="F7" s="540"/>
      <c r="G7" s="541"/>
      <c r="H7" s="542" t="s">
        <v>251</v>
      </c>
      <c r="I7" s="540"/>
      <c r="J7" s="543"/>
      <c r="K7" s="155" t="s">
        <v>253</v>
      </c>
      <c r="L7" s="182">
        <v>0</v>
      </c>
      <c r="M7" s="156" t="s">
        <v>16</v>
      </c>
      <c r="N7" s="190" t="s">
        <v>0</v>
      </c>
      <c r="O7" s="124"/>
      <c r="P7" s="544" t="str">
        <f>P2</f>
        <v>D07 - FOXTROT-A  Westport River East Run</v>
      </c>
      <c r="Q7" s="545"/>
      <c r="R7" s="545"/>
      <c r="S7" s="545"/>
      <c r="T7" s="545"/>
      <c r="U7" s="546"/>
      <c r="V7" s="547"/>
      <c r="W7" s="548"/>
      <c r="X7" s="549"/>
      <c r="Y7" s="547"/>
      <c r="Z7" s="549"/>
      <c r="AA7" s="547"/>
      <c r="AB7" s="550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8" customFormat="1" ht="9" customHeight="1" thickTop="1" thickBot="1" x14ac:dyDescent="0.3">
      <c r="A8" s="576" t="s">
        <v>0</v>
      </c>
      <c r="B8" s="133" t="s">
        <v>11</v>
      </c>
      <c r="C8" s="134"/>
      <c r="D8" s="135" t="s">
        <v>12</v>
      </c>
      <c r="E8" s="191" t="s">
        <v>246</v>
      </c>
      <c r="F8" s="191" t="s">
        <v>247</v>
      </c>
      <c r="G8" s="183" t="s">
        <v>248</v>
      </c>
      <c r="H8" s="135" t="s">
        <v>246</v>
      </c>
      <c r="I8" s="191" t="s">
        <v>247</v>
      </c>
      <c r="J8" s="183" t="s">
        <v>248</v>
      </c>
      <c r="K8" s="136" t="s">
        <v>13</v>
      </c>
      <c r="L8" s="137" t="s">
        <v>14</v>
      </c>
      <c r="M8" s="137" t="s">
        <v>17</v>
      </c>
      <c r="N8" s="138" t="s">
        <v>15</v>
      </c>
      <c r="O8" s="139" t="s">
        <v>19</v>
      </c>
      <c r="P8" s="252" t="s">
        <v>256</v>
      </c>
      <c r="Q8" s="142" t="s">
        <v>252</v>
      </c>
      <c r="R8" s="143"/>
      <c r="S8" s="144" t="s">
        <v>191</v>
      </c>
      <c r="T8" s="243"/>
      <c r="U8" s="293" t="s">
        <v>289</v>
      </c>
      <c r="V8" s="294"/>
      <c r="W8" s="294"/>
      <c r="X8" s="294"/>
      <c r="Y8" s="295"/>
      <c r="Z8" s="145" t="s">
        <v>238</v>
      </c>
      <c r="AA8" s="146" t="s">
        <v>239</v>
      </c>
      <c r="AB8" s="147" t="s">
        <v>240</v>
      </c>
      <c r="AC8" s="214"/>
      <c r="AD8" s="215"/>
      <c r="AE8" s="216" t="s">
        <v>269</v>
      </c>
      <c r="AF8" s="215"/>
      <c r="AG8" s="216" t="s">
        <v>270</v>
      </c>
      <c r="AH8" s="216"/>
      <c r="AI8" s="216" t="s">
        <v>271</v>
      </c>
      <c r="AJ8" s="215"/>
      <c r="AK8" s="217" t="s">
        <v>281</v>
      </c>
      <c r="AL8" s="215"/>
      <c r="AM8" s="216"/>
      <c r="AN8" s="215"/>
      <c r="AO8" s="217" t="s">
        <v>278</v>
      </c>
      <c r="AP8" s="215"/>
      <c r="AQ8" s="216"/>
      <c r="AR8" s="215"/>
      <c r="AS8" s="216"/>
      <c r="AT8" s="215"/>
      <c r="AU8" s="215"/>
    </row>
    <row r="9" spans="1:47" s="121" customFormat="1" ht="15.95" customHeight="1" thickBot="1" x14ac:dyDescent="0.3">
      <c r="A9" s="125">
        <v>0</v>
      </c>
      <c r="B9" s="296" t="s">
        <v>303</v>
      </c>
      <c r="C9" s="299" t="s">
        <v>0</v>
      </c>
      <c r="D9" s="179" t="s">
        <v>237</v>
      </c>
      <c r="E9" s="192">
        <v>41</v>
      </c>
      <c r="F9" s="196">
        <v>30</v>
      </c>
      <c r="G9" s="126">
        <v>30.4</v>
      </c>
      <c r="H9" s="169">
        <v>71</v>
      </c>
      <c r="I9" s="196">
        <v>5</v>
      </c>
      <c r="J9" s="126">
        <v>22.5</v>
      </c>
      <c r="K9" s="302" t="s">
        <v>0</v>
      </c>
      <c r="L9" s="304" t="s">
        <v>0</v>
      </c>
      <c r="M9" s="306">
        <v>9.6999999999999993</v>
      </c>
      <c r="N9" s="307">
        <f>IF(M9=" "," ",(M9+$L$7-M12))</f>
        <v>9.5</v>
      </c>
      <c r="O9" s="309">
        <v>500</v>
      </c>
      <c r="P9" s="311">
        <v>42579</v>
      </c>
      <c r="Q9" s="140">
        <v>43245</v>
      </c>
      <c r="R9" s="141">
        <v>43398</v>
      </c>
      <c r="S9" s="313" t="s">
        <v>304</v>
      </c>
      <c r="T9" s="314"/>
      <c r="U9" s="244">
        <v>1</v>
      </c>
      <c r="V9" s="148" t="s">
        <v>0</v>
      </c>
      <c r="W9" s="149" t="s">
        <v>0</v>
      </c>
      <c r="X9" s="150" t="s">
        <v>0</v>
      </c>
      <c r="Y9" s="151" t="s">
        <v>0</v>
      </c>
      <c r="Z9" s="152" t="s">
        <v>0</v>
      </c>
      <c r="AA9" s="148" t="s">
        <v>0</v>
      </c>
      <c r="AB9" s="153" t="s">
        <v>0</v>
      </c>
      <c r="AC9" s="218" t="s">
        <v>237</v>
      </c>
      <c r="AD9" s="221" t="s">
        <v>265</v>
      </c>
      <c r="AE9" s="220">
        <f>E9+F9/60+G9/60/60</f>
        <v>41.508444444444443</v>
      </c>
      <c r="AF9" s="221" t="s">
        <v>266</v>
      </c>
      <c r="AG9" s="220" t="e">
        <f>E12+F12/60+G12/60/60</f>
        <v>#VALUE!</v>
      </c>
      <c r="AH9" s="227" t="s">
        <v>272</v>
      </c>
      <c r="AI9" s="220" t="e">
        <f>AG9-AE9</f>
        <v>#VALUE!</v>
      </c>
      <c r="AJ9" s="221" t="s">
        <v>274</v>
      </c>
      <c r="AK9" s="220" t="e">
        <f>AI10*60*COS((AE9+AG9)/2*PI()/180)</f>
        <v>#VALUE!</v>
      </c>
      <c r="AL9" s="221" t="s">
        <v>276</v>
      </c>
      <c r="AM9" s="220" t="e">
        <f>AK9*6076.12</f>
        <v>#VALUE!</v>
      </c>
      <c r="AN9" s="221" t="s">
        <v>279</v>
      </c>
      <c r="AO9" s="220">
        <f>AE9*PI()/180</f>
        <v>0.72445902293670406</v>
      </c>
      <c r="AP9" s="221" t="s">
        <v>282</v>
      </c>
      <c r="AQ9" s="220" t="e">
        <f>AG9 *PI()/180</f>
        <v>#VALUE!</v>
      </c>
      <c r="AR9" s="221" t="s">
        <v>284</v>
      </c>
      <c r="AS9" s="220" t="e">
        <f>1*ATAN2(COS(AO9)*SIN(AQ9)-SIN(AO9)*COS(AQ9)*COS(AQ10-AO10),SIN(AQ10-AO10)*COS(AQ9))</f>
        <v>#VALUE!</v>
      </c>
      <c r="AT9" s="222" t="s">
        <v>287</v>
      </c>
      <c r="AU9" s="228" t="e">
        <f>SQRT(AK10*AK10+AK9*AK9)</f>
        <v>#VALUE!</v>
      </c>
    </row>
    <row r="10" spans="1:47" s="121" customFormat="1" ht="15.95" customHeight="1" thickTop="1" thickBot="1" x14ac:dyDescent="0.3">
      <c r="A10" s="181">
        <v>100117952599</v>
      </c>
      <c r="B10" s="297"/>
      <c r="C10" s="300"/>
      <c r="D10" s="179" t="s">
        <v>242</v>
      </c>
      <c r="E10" s="276" t="s">
        <v>262</v>
      </c>
      <c r="F10" s="277"/>
      <c r="G10" s="277"/>
      <c r="H10" s="277"/>
      <c r="I10" s="277"/>
      <c r="J10" s="278"/>
      <c r="K10" s="303"/>
      <c r="L10" s="305"/>
      <c r="M10" s="306"/>
      <c r="N10" s="308"/>
      <c r="O10" s="310"/>
      <c r="P10" s="312"/>
      <c r="Q10" s="315" t="s">
        <v>305</v>
      </c>
      <c r="R10" s="316"/>
      <c r="S10" s="316"/>
      <c r="T10" s="316"/>
      <c r="U10" s="319" t="s">
        <v>291</v>
      </c>
      <c r="V10" s="320"/>
      <c r="W10" s="320"/>
      <c r="X10" s="320"/>
      <c r="Y10" s="321"/>
      <c r="Z10" s="284" t="s">
        <v>306</v>
      </c>
      <c r="AA10" s="285"/>
      <c r="AB10" s="286"/>
      <c r="AC10" s="218" t="s">
        <v>192</v>
      </c>
      <c r="AD10" s="221" t="s">
        <v>267</v>
      </c>
      <c r="AE10" s="220">
        <f>H9+I9/60+J9/60/60</f>
        <v>71.089583333333323</v>
      </c>
      <c r="AF10" s="221" t="s">
        <v>268</v>
      </c>
      <c r="AG10" s="220" t="e">
        <f>H12+I12/60+J12/60/60</f>
        <v>#VALUE!</v>
      </c>
      <c r="AH10" s="227" t="s">
        <v>273</v>
      </c>
      <c r="AI10" s="220" t="e">
        <f>AE10-AG10</f>
        <v>#VALUE!</v>
      </c>
      <c r="AJ10" s="221" t="s">
        <v>275</v>
      </c>
      <c r="AK10" s="220" t="e">
        <f>AI9*60</f>
        <v>#VALUE!</v>
      </c>
      <c r="AL10" s="221" t="s">
        <v>277</v>
      </c>
      <c r="AM10" s="220" t="e">
        <f>AK10*6076.12</f>
        <v>#VALUE!</v>
      </c>
      <c r="AN10" s="221" t="s">
        <v>280</v>
      </c>
      <c r="AO10" s="220">
        <f>AE10*PI()/180</f>
        <v>1.240747293037552</v>
      </c>
      <c r="AP10" s="221" t="s">
        <v>283</v>
      </c>
      <c r="AQ10" s="220" t="e">
        <f>AG10*PI()/180</f>
        <v>#VALUE!</v>
      </c>
      <c r="AR10" s="221" t="s">
        <v>285</v>
      </c>
      <c r="AS10" s="219" t="e">
        <f>IF(360+AS9/(2*PI())*360&gt;360,AS9/(PI())*360,360+AS9/(2*PI())*360)</f>
        <v>#VALUE!</v>
      </c>
      <c r="AT10" s="223"/>
      <c r="AU10" s="223"/>
    </row>
    <row r="11" spans="1:47" s="121" customFormat="1" ht="15.95" customHeight="1" thickBot="1" x14ac:dyDescent="0.3">
      <c r="A11" s="176">
        <v>1</v>
      </c>
      <c r="B11" s="297"/>
      <c r="C11" s="300"/>
      <c r="D11" s="179" t="s">
        <v>243</v>
      </c>
      <c r="E11" s="279" t="s">
        <v>261</v>
      </c>
      <c r="F11" s="280"/>
      <c r="G11" s="280"/>
      <c r="H11" s="280"/>
      <c r="I11" s="280"/>
      <c r="J11" s="281"/>
      <c r="K11" s="127" t="s">
        <v>16</v>
      </c>
      <c r="L11" s="237" t="s">
        <v>288</v>
      </c>
      <c r="M11" s="128" t="s">
        <v>250</v>
      </c>
      <c r="N11" s="129" t="s">
        <v>4</v>
      </c>
      <c r="O11" s="130" t="s">
        <v>18</v>
      </c>
      <c r="P11" s="253" t="s">
        <v>188</v>
      </c>
      <c r="Q11" s="318"/>
      <c r="R11" s="316"/>
      <c r="S11" s="316"/>
      <c r="T11" s="316"/>
      <c r="U11" s="322"/>
      <c r="V11" s="323"/>
      <c r="W11" s="323"/>
      <c r="X11" s="323"/>
      <c r="Y11" s="324"/>
      <c r="Z11" s="287"/>
      <c r="AA11" s="288"/>
      <c r="AB11" s="289"/>
      <c r="AC11" s="224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1" t="s">
        <v>286</v>
      </c>
      <c r="AS11" s="219" t="e">
        <f>61.582*ACOS(SIN(AE9)*SIN(AG9)+COS(AE9)*COS(AG9)*(AE10-AG10))*6076.12</f>
        <v>#VALUE!</v>
      </c>
      <c r="AT11" s="223"/>
      <c r="AU11" s="223"/>
    </row>
    <row r="12" spans="1:47" s="120" customFormat="1" ht="35.1" customHeight="1" thickTop="1" thickBot="1" x14ac:dyDescent="0.3">
      <c r="A12" s="177" t="str">
        <f>IF(Z9=1,"VERIFIED",IF(AA9=1,"CHECKED",IF(V9=1,"RECHECK",IF(X9=1,"VERIFY",IF(Y9=1,"NEED APP","NOT SCHED")))))</f>
        <v>NOT SCHED</v>
      </c>
      <c r="B12" s="298"/>
      <c r="C12" s="301"/>
      <c r="D12" s="180" t="s">
        <v>192</v>
      </c>
      <c r="E12" s="194" t="s">
        <v>0</v>
      </c>
      <c r="F12" s="198" t="s">
        <v>0</v>
      </c>
      <c r="G12" s="189" t="s">
        <v>0</v>
      </c>
      <c r="H12" s="188" t="s">
        <v>0</v>
      </c>
      <c r="I12" s="198" t="s">
        <v>0</v>
      </c>
      <c r="J12" s="189" t="s">
        <v>0</v>
      </c>
      <c r="K12" s="131" t="str">
        <f>$N$7</f>
        <v xml:space="preserve"> </v>
      </c>
      <c r="L12" s="230" t="str">
        <f>IF(E12=" ","Not being used ",AU9*6076.12)</f>
        <v xml:space="preserve">Not being used </v>
      </c>
      <c r="M12" s="229">
        <v>0.2</v>
      </c>
      <c r="N12" s="263" t="str">
        <f>IF(W9=1,"Need Photo","Has Photo")</f>
        <v>Has Photo</v>
      </c>
      <c r="O12" s="264" t="s">
        <v>260</v>
      </c>
      <c r="P12" s="255" t="str">
        <f>IF(E12=" ","Not being used",(IF(L12&gt;O9,"OFF STA","ON STA")))</f>
        <v>Not being used</v>
      </c>
      <c r="Q12" s="342"/>
      <c r="R12" s="343"/>
      <c r="S12" s="343"/>
      <c r="T12" s="343"/>
      <c r="U12" s="325"/>
      <c r="V12" s="326"/>
      <c r="W12" s="326"/>
      <c r="X12" s="326"/>
      <c r="Y12" s="327"/>
      <c r="Z12" s="290"/>
      <c r="AA12" s="291"/>
      <c r="AB12" s="292"/>
      <c r="AC12" s="225"/>
      <c r="AD12" s="226"/>
      <c r="AE12" s="226"/>
      <c r="AF12" s="226"/>
      <c r="AG12" s="226" t="s">
        <v>0</v>
      </c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 t="s">
        <v>0</v>
      </c>
      <c r="AT12" s="226"/>
      <c r="AU12" s="226"/>
    </row>
    <row r="13" spans="1:47" s="118" customFormat="1" ht="9" customHeight="1" thickTop="1" thickBot="1" x14ac:dyDescent="0.3">
      <c r="A13" s="248" t="s">
        <v>0</v>
      </c>
      <c r="B13" s="133" t="s">
        <v>11</v>
      </c>
      <c r="C13" s="134"/>
      <c r="D13" s="135" t="s">
        <v>12</v>
      </c>
      <c r="E13" s="191" t="s">
        <v>246</v>
      </c>
      <c r="F13" s="191" t="s">
        <v>247</v>
      </c>
      <c r="G13" s="183" t="s">
        <v>248</v>
      </c>
      <c r="H13" s="135" t="s">
        <v>246</v>
      </c>
      <c r="I13" s="191" t="s">
        <v>247</v>
      </c>
      <c r="J13" s="183" t="s">
        <v>248</v>
      </c>
      <c r="K13" s="136" t="s">
        <v>13</v>
      </c>
      <c r="L13" s="137" t="s">
        <v>14</v>
      </c>
      <c r="M13" s="137" t="s">
        <v>17</v>
      </c>
      <c r="N13" s="138" t="s">
        <v>15</v>
      </c>
      <c r="O13" s="139" t="s">
        <v>19</v>
      </c>
      <c r="P13" s="252" t="s">
        <v>256</v>
      </c>
      <c r="Q13" s="142" t="s">
        <v>252</v>
      </c>
      <c r="R13" s="143"/>
      <c r="S13" s="144" t="s">
        <v>191</v>
      </c>
      <c r="T13" s="243"/>
      <c r="U13" s="293" t="s">
        <v>289</v>
      </c>
      <c r="V13" s="294"/>
      <c r="W13" s="294"/>
      <c r="X13" s="294"/>
      <c r="Y13" s="295"/>
      <c r="Z13" s="145" t="s">
        <v>238</v>
      </c>
      <c r="AA13" s="146" t="s">
        <v>239</v>
      </c>
      <c r="AB13" s="147" t="s">
        <v>240</v>
      </c>
      <c r="AC13" s="214"/>
      <c r="AD13" s="215"/>
      <c r="AE13" s="216" t="s">
        <v>269</v>
      </c>
      <c r="AF13" s="215"/>
      <c r="AG13" s="216" t="s">
        <v>270</v>
      </c>
      <c r="AH13" s="216"/>
      <c r="AI13" s="216" t="s">
        <v>271</v>
      </c>
      <c r="AJ13" s="215"/>
      <c r="AK13" s="217" t="s">
        <v>281</v>
      </c>
      <c r="AL13" s="215"/>
      <c r="AM13" s="216"/>
      <c r="AN13" s="215"/>
      <c r="AO13" s="217" t="s">
        <v>278</v>
      </c>
      <c r="AP13" s="215"/>
      <c r="AQ13" s="216"/>
      <c r="AR13" s="215"/>
      <c r="AS13" s="216"/>
      <c r="AT13" s="215"/>
      <c r="AU13" s="215"/>
    </row>
    <row r="14" spans="1:47" s="121" customFormat="1" ht="15.95" customHeight="1" thickBot="1" x14ac:dyDescent="0.3">
      <c r="A14" s="125">
        <v>0</v>
      </c>
      <c r="B14" s="296" t="s">
        <v>307</v>
      </c>
      <c r="C14" s="299" t="s">
        <v>0</v>
      </c>
      <c r="D14" s="179" t="s">
        <v>237</v>
      </c>
      <c r="E14" s="192">
        <v>41</v>
      </c>
      <c r="F14" s="196">
        <v>30</v>
      </c>
      <c r="G14" s="126">
        <v>38.1</v>
      </c>
      <c r="H14" s="169">
        <v>71</v>
      </c>
      <c r="I14" s="196">
        <v>5</v>
      </c>
      <c r="J14" s="126">
        <v>41.2</v>
      </c>
      <c r="K14" s="302" t="s">
        <v>0</v>
      </c>
      <c r="L14" s="304" t="s">
        <v>0</v>
      </c>
      <c r="M14" s="306">
        <v>8.6999999999999993</v>
      </c>
      <c r="N14" s="307">
        <f>IF(M14=" "," ",(M14+$L$7-M17))</f>
        <v>8.5</v>
      </c>
      <c r="O14" s="309">
        <v>500</v>
      </c>
      <c r="P14" s="311">
        <v>42949</v>
      </c>
      <c r="Q14" s="140">
        <v>43245</v>
      </c>
      <c r="R14" s="141">
        <v>43398</v>
      </c>
      <c r="S14" s="313" t="s">
        <v>304</v>
      </c>
      <c r="T14" s="314"/>
      <c r="U14" s="244">
        <v>1</v>
      </c>
      <c r="V14" s="148" t="s">
        <v>0</v>
      </c>
      <c r="W14" s="149" t="s">
        <v>0</v>
      </c>
      <c r="X14" s="150" t="s">
        <v>0</v>
      </c>
      <c r="Y14" s="151" t="s">
        <v>0</v>
      </c>
      <c r="Z14" s="152" t="s">
        <v>0</v>
      </c>
      <c r="AA14" s="148" t="s">
        <v>0</v>
      </c>
      <c r="AB14" s="153" t="s">
        <v>0</v>
      </c>
      <c r="AC14" s="218" t="s">
        <v>237</v>
      </c>
      <c r="AD14" s="221" t="s">
        <v>265</v>
      </c>
      <c r="AE14" s="220">
        <f>E14+F14/60+G14/60/60</f>
        <v>41.510583333333336</v>
      </c>
      <c r="AF14" s="221" t="s">
        <v>266</v>
      </c>
      <c r="AG14" s="220" t="e">
        <f>E17+F17/60+G17/60/60</f>
        <v>#VALUE!</v>
      </c>
      <c r="AH14" s="227" t="s">
        <v>272</v>
      </c>
      <c r="AI14" s="220" t="e">
        <f>AG14-AE14</f>
        <v>#VALUE!</v>
      </c>
      <c r="AJ14" s="221" t="s">
        <v>274</v>
      </c>
      <c r="AK14" s="220" t="e">
        <f>AI15*60*COS((AE14+AG14)/2*PI()/180)</f>
        <v>#VALUE!</v>
      </c>
      <c r="AL14" s="221" t="s">
        <v>276</v>
      </c>
      <c r="AM14" s="220" t="e">
        <f>AK14*6076.12</f>
        <v>#VALUE!</v>
      </c>
      <c r="AN14" s="221" t="s">
        <v>279</v>
      </c>
      <c r="AO14" s="220">
        <f>AE14*PI()/180</f>
        <v>0.72449635359014952</v>
      </c>
      <c r="AP14" s="221" t="s">
        <v>282</v>
      </c>
      <c r="AQ14" s="220" t="e">
        <f>AG14 *PI()/180</f>
        <v>#VALUE!</v>
      </c>
      <c r="AR14" s="221" t="s">
        <v>284</v>
      </c>
      <c r="AS14" s="220" t="e">
        <f>1*ATAN2(COS(AO14)*SIN(AQ14)-SIN(AO14)*COS(AQ14)*COS(AQ15-AO15),SIN(AQ15-AO15)*COS(AQ14))</f>
        <v>#VALUE!</v>
      </c>
      <c r="AT14" s="222" t="s">
        <v>287</v>
      </c>
      <c r="AU14" s="228" t="e">
        <f>SQRT(AK15*AK15+AK14*AK14)</f>
        <v>#VALUE!</v>
      </c>
    </row>
    <row r="15" spans="1:47" s="121" customFormat="1" ht="15.95" customHeight="1" thickTop="1" thickBot="1" x14ac:dyDescent="0.3">
      <c r="A15" s="181">
        <v>200100727272</v>
      </c>
      <c r="B15" s="297"/>
      <c r="C15" s="300"/>
      <c r="D15" s="179" t="s">
        <v>242</v>
      </c>
      <c r="E15" s="276" t="s">
        <v>262</v>
      </c>
      <c r="F15" s="277"/>
      <c r="G15" s="277"/>
      <c r="H15" s="277"/>
      <c r="I15" s="277"/>
      <c r="J15" s="278"/>
      <c r="K15" s="303"/>
      <c r="L15" s="305"/>
      <c r="M15" s="306"/>
      <c r="N15" s="308"/>
      <c r="O15" s="310"/>
      <c r="P15" s="312"/>
      <c r="Q15" s="315" t="s">
        <v>308</v>
      </c>
      <c r="R15" s="316"/>
      <c r="S15" s="316"/>
      <c r="T15" s="316"/>
      <c r="U15" s="319" t="s">
        <v>291</v>
      </c>
      <c r="V15" s="320"/>
      <c r="W15" s="320"/>
      <c r="X15" s="320"/>
      <c r="Y15" s="321"/>
      <c r="Z15" s="284" t="s">
        <v>306</v>
      </c>
      <c r="AA15" s="285"/>
      <c r="AB15" s="286"/>
      <c r="AC15" s="218" t="s">
        <v>192</v>
      </c>
      <c r="AD15" s="221" t="s">
        <v>267</v>
      </c>
      <c r="AE15" s="220">
        <f>H14+I14/60+J14/60/60</f>
        <v>71.094777777777779</v>
      </c>
      <c r="AF15" s="221" t="s">
        <v>268</v>
      </c>
      <c r="AG15" s="220" t="e">
        <f>H17+I17/60+J17/60/60</f>
        <v>#VALUE!</v>
      </c>
      <c r="AH15" s="227" t="s">
        <v>273</v>
      </c>
      <c r="AI15" s="220" t="e">
        <f>AE15-AG15</f>
        <v>#VALUE!</v>
      </c>
      <c r="AJ15" s="221" t="s">
        <v>275</v>
      </c>
      <c r="AK15" s="220" t="e">
        <f>AI14*60</f>
        <v>#VALUE!</v>
      </c>
      <c r="AL15" s="221" t="s">
        <v>277</v>
      </c>
      <c r="AM15" s="220" t="e">
        <f>AK15*6076.12</f>
        <v>#VALUE!</v>
      </c>
      <c r="AN15" s="221" t="s">
        <v>280</v>
      </c>
      <c r="AO15" s="220">
        <f>AE15*PI()/180</f>
        <v>1.2408379531959197</v>
      </c>
      <c r="AP15" s="221" t="s">
        <v>283</v>
      </c>
      <c r="AQ15" s="220" t="e">
        <f>AG15*PI()/180</f>
        <v>#VALUE!</v>
      </c>
      <c r="AR15" s="221" t="s">
        <v>285</v>
      </c>
      <c r="AS15" s="219" t="e">
        <f>IF(360+AS14/(2*PI())*360&gt;360,AS14/(PI())*360,360+AS14/(2*PI())*360)</f>
        <v>#VALUE!</v>
      </c>
      <c r="AT15" s="223"/>
      <c r="AU15" s="223"/>
    </row>
    <row r="16" spans="1:47" s="121" customFormat="1" ht="15.95" customHeight="1" thickBot="1" x14ac:dyDescent="0.3">
      <c r="A16" s="176">
        <v>2</v>
      </c>
      <c r="B16" s="297"/>
      <c r="C16" s="300"/>
      <c r="D16" s="179" t="s">
        <v>243</v>
      </c>
      <c r="E16" s="279" t="s">
        <v>261</v>
      </c>
      <c r="F16" s="280"/>
      <c r="G16" s="280"/>
      <c r="H16" s="280"/>
      <c r="I16" s="280"/>
      <c r="J16" s="281"/>
      <c r="K16" s="127" t="s">
        <v>16</v>
      </c>
      <c r="L16" s="237" t="s">
        <v>288</v>
      </c>
      <c r="M16" s="128" t="s">
        <v>250</v>
      </c>
      <c r="N16" s="129" t="s">
        <v>4</v>
      </c>
      <c r="O16" s="130" t="s">
        <v>18</v>
      </c>
      <c r="P16" s="253" t="s">
        <v>188</v>
      </c>
      <c r="Q16" s="318"/>
      <c r="R16" s="316"/>
      <c r="S16" s="316"/>
      <c r="T16" s="316"/>
      <c r="U16" s="322"/>
      <c r="V16" s="323"/>
      <c r="W16" s="323"/>
      <c r="X16" s="323"/>
      <c r="Y16" s="324"/>
      <c r="Z16" s="287"/>
      <c r="AA16" s="288"/>
      <c r="AB16" s="289"/>
      <c r="AC16" s="224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1" t="s">
        <v>286</v>
      </c>
      <c r="AS16" s="219" t="e">
        <f>61.582*ACOS(SIN(AE14)*SIN(AG14)+COS(AE14)*COS(AG14)*(AE15-AG15))*6076.12</f>
        <v>#VALUE!</v>
      </c>
      <c r="AT16" s="223"/>
      <c r="AU16" s="223"/>
    </row>
    <row r="17" spans="1:47" s="120" customFormat="1" ht="35.1" customHeight="1" thickTop="1" thickBot="1" x14ac:dyDescent="0.3">
      <c r="A17" s="177" t="str">
        <f>IF(Z14=1,"VERIFIED",IF(AA14=1,"CHECKED",IF(V14=1,"RECHECK",IF(X14=1,"VERIFY",IF(Y14=1,"NEED APP","NOT SCHED")))))</f>
        <v>NOT SCHED</v>
      </c>
      <c r="B17" s="298"/>
      <c r="C17" s="301"/>
      <c r="D17" s="180" t="s">
        <v>192</v>
      </c>
      <c r="E17" s="194" t="s">
        <v>0</v>
      </c>
      <c r="F17" s="198" t="s">
        <v>0</v>
      </c>
      <c r="G17" s="189" t="s">
        <v>0</v>
      </c>
      <c r="H17" s="188" t="s">
        <v>0</v>
      </c>
      <c r="I17" s="198" t="s">
        <v>0</v>
      </c>
      <c r="J17" s="189" t="s">
        <v>0</v>
      </c>
      <c r="K17" s="131" t="str">
        <f>$N$7</f>
        <v xml:space="preserve"> </v>
      </c>
      <c r="L17" s="230" t="str">
        <f>IF(E17=" ","Not being used ",AU14*6076.12)</f>
        <v xml:space="preserve">Not being used </v>
      </c>
      <c r="M17" s="229">
        <v>0.2</v>
      </c>
      <c r="N17" s="263" t="str">
        <f>IF(W14=1,"Need Photo","Has Photo")</f>
        <v>Has Photo</v>
      </c>
      <c r="O17" s="264" t="s">
        <v>260</v>
      </c>
      <c r="P17" s="255" t="str">
        <f>IF(E17=" ","Not being used",(IF(L17&gt;O14,"OFF STA","ON STA")))</f>
        <v>Not being used</v>
      </c>
      <c r="Q17" s="342"/>
      <c r="R17" s="343"/>
      <c r="S17" s="343"/>
      <c r="T17" s="343"/>
      <c r="U17" s="325"/>
      <c r="V17" s="326"/>
      <c r="W17" s="326"/>
      <c r="X17" s="326"/>
      <c r="Y17" s="327"/>
      <c r="Z17" s="290"/>
      <c r="AA17" s="291"/>
      <c r="AB17" s="292"/>
      <c r="AC17" s="119"/>
    </row>
    <row r="18" spans="1:47" s="118" customFormat="1" ht="9" customHeight="1" thickTop="1" thickBot="1" x14ac:dyDescent="0.3">
      <c r="A18" s="248" t="s">
        <v>0</v>
      </c>
      <c r="B18" s="133" t="s">
        <v>11</v>
      </c>
      <c r="C18" s="134"/>
      <c r="D18" s="135" t="s">
        <v>12</v>
      </c>
      <c r="E18" s="191" t="s">
        <v>246</v>
      </c>
      <c r="F18" s="191" t="s">
        <v>247</v>
      </c>
      <c r="G18" s="183" t="s">
        <v>248</v>
      </c>
      <c r="H18" s="135" t="s">
        <v>246</v>
      </c>
      <c r="I18" s="191" t="s">
        <v>247</v>
      </c>
      <c r="J18" s="183" t="s">
        <v>248</v>
      </c>
      <c r="K18" s="136" t="s">
        <v>13</v>
      </c>
      <c r="L18" s="137" t="s">
        <v>14</v>
      </c>
      <c r="M18" s="137" t="s">
        <v>17</v>
      </c>
      <c r="N18" s="138" t="s">
        <v>15</v>
      </c>
      <c r="O18" s="139" t="s">
        <v>19</v>
      </c>
      <c r="P18" s="252" t="s">
        <v>256</v>
      </c>
      <c r="Q18" s="142" t="s">
        <v>252</v>
      </c>
      <c r="R18" s="143"/>
      <c r="S18" s="144" t="s">
        <v>191</v>
      </c>
      <c r="T18" s="243"/>
      <c r="U18" s="293" t="s">
        <v>289</v>
      </c>
      <c r="V18" s="294"/>
      <c r="W18" s="294"/>
      <c r="X18" s="294"/>
      <c r="Y18" s="295"/>
      <c r="Z18" s="145" t="s">
        <v>238</v>
      </c>
      <c r="AA18" s="146" t="s">
        <v>239</v>
      </c>
      <c r="AB18" s="147" t="s">
        <v>240</v>
      </c>
      <c r="AC18" s="214"/>
      <c r="AD18" s="215"/>
      <c r="AE18" s="216" t="s">
        <v>269</v>
      </c>
      <c r="AF18" s="215"/>
      <c r="AG18" s="216" t="s">
        <v>270</v>
      </c>
      <c r="AH18" s="216"/>
      <c r="AI18" s="216" t="s">
        <v>271</v>
      </c>
      <c r="AJ18" s="215"/>
      <c r="AK18" s="217" t="s">
        <v>281</v>
      </c>
      <c r="AL18" s="215"/>
      <c r="AM18" s="216"/>
      <c r="AN18" s="215"/>
      <c r="AO18" s="217" t="s">
        <v>278</v>
      </c>
      <c r="AP18" s="215"/>
      <c r="AQ18" s="216"/>
      <c r="AR18" s="215"/>
      <c r="AS18" s="216"/>
      <c r="AT18" s="215"/>
      <c r="AU18" s="215"/>
    </row>
    <row r="19" spans="1:47" s="121" customFormat="1" ht="15.95" customHeight="1" thickBot="1" x14ac:dyDescent="0.3">
      <c r="A19" s="125">
        <v>0</v>
      </c>
      <c r="B19" s="296" t="s">
        <v>309</v>
      </c>
      <c r="C19" s="299" t="s">
        <v>0</v>
      </c>
      <c r="D19" s="179" t="s">
        <v>237</v>
      </c>
      <c r="E19" s="192">
        <v>41</v>
      </c>
      <c r="F19" s="196">
        <v>30</v>
      </c>
      <c r="G19" s="126">
        <v>45.3</v>
      </c>
      <c r="H19" s="169">
        <v>71</v>
      </c>
      <c r="I19" s="196">
        <v>5</v>
      </c>
      <c r="J19" s="126">
        <v>45.9</v>
      </c>
      <c r="K19" s="302" t="s">
        <v>0</v>
      </c>
      <c r="L19" s="304" t="s">
        <v>0</v>
      </c>
      <c r="M19" s="306">
        <v>10</v>
      </c>
      <c r="N19" s="307">
        <f>IF(M19=" "," ",(M19+$L$7-M22))</f>
        <v>9.9</v>
      </c>
      <c r="O19" s="309">
        <v>500</v>
      </c>
      <c r="P19" s="311">
        <v>42579</v>
      </c>
      <c r="Q19" s="140">
        <v>43245</v>
      </c>
      <c r="R19" s="141">
        <v>43398</v>
      </c>
      <c r="S19" s="313" t="s">
        <v>304</v>
      </c>
      <c r="T19" s="314"/>
      <c r="U19" s="244">
        <v>1</v>
      </c>
      <c r="V19" s="148" t="s">
        <v>0</v>
      </c>
      <c r="W19" s="149" t="s">
        <v>0</v>
      </c>
      <c r="X19" s="150" t="s">
        <v>0</v>
      </c>
      <c r="Y19" s="151" t="s">
        <v>0</v>
      </c>
      <c r="Z19" s="152" t="s">
        <v>0</v>
      </c>
      <c r="AA19" s="148" t="s">
        <v>0</v>
      </c>
      <c r="AB19" s="153" t="s">
        <v>0</v>
      </c>
      <c r="AC19" s="218" t="s">
        <v>237</v>
      </c>
      <c r="AD19" s="221" t="s">
        <v>265</v>
      </c>
      <c r="AE19" s="220">
        <f>E19+F19/60+G19/60/60</f>
        <v>41.512583333333332</v>
      </c>
      <c r="AF19" s="221" t="s">
        <v>266</v>
      </c>
      <c r="AG19" s="220" t="e">
        <f>E22+F22/60+G22/60/60</f>
        <v>#VALUE!</v>
      </c>
      <c r="AH19" s="227" t="s">
        <v>272</v>
      </c>
      <c r="AI19" s="220" t="e">
        <f>AG19-AE19</f>
        <v>#VALUE!</v>
      </c>
      <c r="AJ19" s="221" t="s">
        <v>274</v>
      </c>
      <c r="AK19" s="220" t="e">
        <f>AI20*60*COS((AE19+AG19)/2*PI()/180)</f>
        <v>#VALUE!</v>
      </c>
      <c r="AL19" s="221" t="s">
        <v>276</v>
      </c>
      <c r="AM19" s="220" t="e">
        <f>AK19*6076.12</f>
        <v>#VALUE!</v>
      </c>
      <c r="AN19" s="221" t="s">
        <v>279</v>
      </c>
      <c r="AO19" s="220">
        <f>AE19*PI()/180</f>
        <v>0.72453126017518932</v>
      </c>
      <c r="AP19" s="221" t="s">
        <v>282</v>
      </c>
      <c r="AQ19" s="220" t="e">
        <f>AG19 *PI()/180</f>
        <v>#VALUE!</v>
      </c>
      <c r="AR19" s="221" t="s">
        <v>284</v>
      </c>
      <c r="AS19" s="220" t="e">
        <f>1*ATAN2(COS(AO19)*SIN(AQ19)-SIN(AO19)*COS(AQ19)*COS(AQ20-AO20),SIN(AQ20-AO20)*COS(AQ19))</f>
        <v>#VALUE!</v>
      </c>
      <c r="AT19" s="222" t="s">
        <v>287</v>
      </c>
      <c r="AU19" s="228" t="e">
        <f>SQRT(AK20*AK20+AK19*AK19)</f>
        <v>#VALUE!</v>
      </c>
    </row>
    <row r="20" spans="1:47" s="121" customFormat="1" ht="15.95" customHeight="1" thickTop="1" thickBot="1" x14ac:dyDescent="0.3">
      <c r="A20" s="181">
        <v>100117952605</v>
      </c>
      <c r="B20" s="297"/>
      <c r="C20" s="300"/>
      <c r="D20" s="179" t="s">
        <v>242</v>
      </c>
      <c r="E20" s="276" t="s">
        <v>262</v>
      </c>
      <c r="F20" s="277"/>
      <c r="G20" s="277"/>
      <c r="H20" s="277"/>
      <c r="I20" s="277"/>
      <c r="J20" s="278"/>
      <c r="K20" s="303"/>
      <c r="L20" s="305"/>
      <c r="M20" s="306"/>
      <c r="N20" s="308"/>
      <c r="O20" s="310"/>
      <c r="P20" s="312"/>
      <c r="Q20" s="315" t="s">
        <v>310</v>
      </c>
      <c r="R20" s="316"/>
      <c r="S20" s="316"/>
      <c r="T20" s="316"/>
      <c r="U20" s="319" t="s">
        <v>291</v>
      </c>
      <c r="V20" s="320"/>
      <c r="W20" s="320"/>
      <c r="X20" s="320"/>
      <c r="Y20" s="321"/>
      <c r="Z20" s="284" t="s">
        <v>306</v>
      </c>
      <c r="AA20" s="285"/>
      <c r="AB20" s="286"/>
      <c r="AC20" s="218" t="s">
        <v>192</v>
      </c>
      <c r="AD20" s="221" t="s">
        <v>267</v>
      </c>
      <c r="AE20" s="220">
        <f>H19+I19/60+J19/60/60</f>
        <v>71.096083333333326</v>
      </c>
      <c r="AF20" s="221" t="s">
        <v>268</v>
      </c>
      <c r="AG20" s="220" t="e">
        <f>H22+I22/60+J22/60/60</f>
        <v>#VALUE!</v>
      </c>
      <c r="AH20" s="227" t="s">
        <v>273</v>
      </c>
      <c r="AI20" s="220" t="e">
        <f>AE20-AG20</f>
        <v>#VALUE!</v>
      </c>
      <c r="AJ20" s="221" t="s">
        <v>275</v>
      </c>
      <c r="AK20" s="220" t="e">
        <f>AI19*60</f>
        <v>#VALUE!</v>
      </c>
      <c r="AL20" s="221" t="s">
        <v>277</v>
      </c>
      <c r="AM20" s="220" t="e">
        <f>AK20*6076.12</f>
        <v>#VALUE!</v>
      </c>
      <c r="AN20" s="221" t="s">
        <v>280</v>
      </c>
      <c r="AO20" s="220">
        <f>AE20*PI()/180</f>
        <v>1.2408607394389317</v>
      </c>
      <c r="AP20" s="221" t="s">
        <v>283</v>
      </c>
      <c r="AQ20" s="220" t="e">
        <f>AG20*PI()/180</f>
        <v>#VALUE!</v>
      </c>
      <c r="AR20" s="221" t="s">
        <v>285</v>
      </c>
      <c r="AS20" s="219" t="e">
        <f>IF(360+AS19/(2*PI())*360&gt;360,AS19/(PI())*360,360+AS19/(2*PI())*360)</f>
        <v>#VALUE!</v>
      </c>
      <c r="AT20" s="223"/>
      <c r="AU20" s="223"/>
    </row>
    <row r="21" spans="1:47" s="121" customFormat="1" ht="15.95" customHeight="1" thickBot="1" x14ac:dyDescent="0.3">
      <c r="A21" s="176">
        <v>3</v>
      </c>
      <c r="B21" s="297"/>
      <c r="C21" s="300"/>
      <c r="D21" s="179" t="s">
        <v>243</v>
      </c>
      <c r="E21" s="279" t="s">
        <v>261</v>
      </c>
      <c r="F21" s="280"/>
      <c r="G21" s="280"/>
      <c r="H21" s="280"/>
      <c r="I21" s="280"/>
      <c r="J21" s="281"/>
      <c r="K21" s="127" t="s">
        <v>16</v>
      </c>
      <c r="L21" s="237" t="s">
        <v>288</v>
      </c>
      <c r="M21" s="128" t="s">
        <v>250</v>
      </c>
      <c r="N21" s="129" t="s">
        <v>4</v>
      </c>
      <c r="O21" s="130" t="s">
        <v>18</v>
      </c>
      <c r="P21" s="253" t="s">
        <v>188</v>
      </c>
      <c r="Q21" s="318"/>
      <c r="R21" s="316"/>
      <c r="S21" s="316"/>
      <c r="T21" s="316"/>
      <c r="U21" s="322"/>
      <c r="V21" s="323"/>
      <c r="W21" s="323"/>
      <c r="X21" s="323"/>
      <c r="Y21" s="324"/>
      <c r="Z21" s="287"/>
      <c r="AA21" s="288"/>
      <c r="AB21" s="289"/>
      <c r="AC21" s="224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1" t="s">
        <v>286</v>
      </c>
      <c r="AS21" s="219" t="e">
        <f>61.582*ACOS(SIN(AE19)*SIN(AG19)+COS(AE19)*COS(AG19)*(AE20-AG20))*6076.12</f>
        <v>#VALUE!</v>
      </c>
      <c r="AT21" s="223"/>
      <c r="AU21" s="223"/>
    </row>
    <row r="22" spans="1:47" s="120" customFormat="1" ht="35.1" customHeight="1" thickTop="1" thickBot="1" x14ac:dyDescent="0.3">
      <c r="A22" s="177" t="str">
        <f>IF(Z19=1,"VERIFIED",IF(AA19=1,"CHECKED",IF(V19=1,"RECHECK",IF(X19=1,"VERIFY",IF(Y19=1,"NEED APP","NOT SCHED")))))</f>
        <v>NOT SCHED</v>
      </c>
      <c r="B22" s="298"/>
      <c r="C22" s="301"/>
      <c r="D22" s="180" t="s">
        <v>192</v>
      </c>
      <c r="E22" s="194" t="s">
        <v>0</v>
      </c>
      <c r="F22" s="198" t="s">
        <v>0</v>
      </c>
      <c r="G22" s="189" t="s">
        <v>0</v>
      </c>
      <c r="H22" s="188" t="s">
        <v>0</v>
      </c>
      <c r="I22" s="198" t="s">
        <v>0</v>
      </c>
      <c r="J22" s="189" t="s">
        <v>0</v>
      </c>
      <c r="K22" s="131" t="str">
        <f>$N$7</f>
        <v xml:space="preserve"> </v>
      </c>
      <c r="L22" s="230" t="str">
        <f>IF(E22=" ","Not being used ",AU19*6076.12)</f>
        <v xml:space="preserve">Not being used </v>
      </c>
      <c r="M22" s="229">
        <v>0.1</v>
      </c>
      <c r="N22" s="263" t="str">
        <f>IF(W19=1,"Need Photo","Has Photo")</f>
        <v>Has Photo</v>
      </c>
      <c r="O22" s="264" t="s">
        <v>260</v>
      </c>
      <c r="P22" s="255" t="str">
        <f>IF(E22=" ","Not being used",(IF(L22&gt;O19,"OFF STA","ON STA")))</f>
        <v>Not being used</v>
      </c>
      <c r="Q22" s="342"/>
      <c r="R22" s="343"/>
      <c r="S22" s="343"/>
      <c r="T22" s="343"/>
      <c r="U22" s="325"/>
      <c r="V22" s="326"/>
      <c r="W22" s="326"/>
      <c r="X22" s="326"/>
      <c r="Y22" s="327"/>
      <c r="Z22" s="290"/>
      <c r="AA22" s="291"/>
      <c r="AB22" s="292"/>
      <c r="AC22" s="119"/>
    </row>
    <row r="23" spans="1:47" s="118" customFormat="1" ht="9" customHeight="1" thickTop="1" thickBot="1" x14ac:dyDescent="0.3">
      <c r="A23" s="248" t="s">
        <v>0</v>
      </c>
      <c r="B23" s="133" t="s">
        <v>11</v>
      </c>
      <c r="C23" s="134"/>
      <c r="D23" s="135" t="s">
        <v>12</v>
      </c>
      <c r="E23" s="191" t="s">
        <v>246</v>
      </c>
      <c r="F23" s="191" t="s">
        <v>247</v>
      </c>
      <c r="G23" s="183" t="s">
        <v>248</v>
      </c>
      <c r="H23" s="135" t="s">
        <v>246</v>
      </c>
      <c r="I23" s="191" t="s">
        <v>247</v>
      </c>
      <c r="J23" s="183" t="s">
        <v>248</v>
      </c>
      <c r="K23" s="136" t="s">
        <v>13</v>
      </c>
      <c r="L23" s="137" t="s">
        <v>14</v>
      </c>
      <c r="M23" s="137" t="s">
        <v>17</v>
      </c>
      <c r="N23" s="138" t="s">
        <v>15</v>
      </c>
      <c r="O23" s="139" t="s">
        <v>19</v>
      </c>
      <c r="P23" s="252" t="s">
        <v>256</v>
      </c>
      <c r="Q23" s="142" t="s">
        <v>252</v>
      </c>
      <c r="R23" s="143"/>
      <c r="S23" s="144" t="s">
        <v>191</v>
      </c>
      <c r="T23" s="243"/>
      <c r="U23" s="293" t="s">
        <v>289</v>
      </c>
      <c r="V23" s="294"/>
      <c r="W23" s="294"/>
      <c r="X23" s="294"/>
      <c r="Y23" s="295"/>
      <c r="Z23" s="145" t="s">
        <v>238</v>
      </c>
      <c r="AA23" s="146" t="s">
        <v>239</v>
      </c>
      <c r="AB23" s="147" t="s">
        <v>240</v>
      </c>
      <c r="AC23" s="214"/>
      <c r="AD23" s="215"/>
      <c r="AE23" s="216" t="s">
        <v>269</v>
      </c>
      <c r="AF23" s="215"/>
      <c r="AG23" s="216" t="s">
        <v>270</v>
      </c>
      <c r="AH23" s="216"/>
      <c r="AI23" s="216" t="s">
        <v>271</v>
      </c>
      <c r="AJ23" s="215"/>
      <c r="AK23" s="217" t="s">
        <v>281</v>
      </c>
      <c r="AL23" s="215"/>
      <c r="AM23" s="216"/>
      <c r="AN23" s="215"/>
      <c r="AO23" s="217" t="s">
        <v>278</v>
      </c>
      <c r="AP23" s="215"/>
      <c r="AQ23" s="216"/>
      <c r="AR23" s="215"/>
      <c r="AS23" s="216"/>
      <c r="AT23" s="215"/>
      <c r="AU23" s="215"/>
    </row>
    <row r="24" spans="1:47" s="121" customFormat="1" ht="15.95" customHeight="1" thickBot="1" x14ac:dyDescent="0.3">
      <c r="A24" s="125">
        <v>0</v>
      </c>
      <c r="B24" s="296" t="s">
        <v>311</v>
      </c>
      <c r="C24" s="299" t="s">
        <v>0</v>
      </c>
      <c r="D24" s="179" t="s">
        <v>237</v>
      </c>
      <c r="E24" s="192">
        <v>41</v>
      </c>
      <c r="F24" s="196">
        <v>30</v>
      </c>
      <c r="G24" s="126">
        <v>52.9</v>
      </c>
      <c r="H24" s="169">
        <v>71</v>
      </c>
      <c r="I24" s="196">
        <v>4</v>
      </c>
      <c r="J24" s="126">
        <v>12.7</v>
      </c>
      <c r="K24" s="302" t="s">
        <v>0</v>
      </c>
      <c r="L24" s="304" t="s">
        <v>0</v>
      </c>
      <c r="M24" s="306">
        <v>12.7</v>
      </c>
      <c r="N24" s="307">
        <f>IF(M24=" "," ",(M24+$L$7-M27))</f>
        <v>12.399999999999999</v>
      </c>
      <c r="O24" s="309">
        <v>500</v>
      </c>
      <c r="P24" s="311">
        <v>42955</v>
      </c>
      <c r="Q24" s="140">
        <v>43245</v>
      </c>
      <c r="R24" s="141">
        <v>43398</v>
      </c>
      <c r="S24" s="313" t="s">
        <v>304</v>
      </c>
      <c r="T24" s="314"/>
      <c r="U24" s="244">
        <v>1</v>
      </c>
      <c r="V24" s="148">
        <v>1</v>
      </c>
      <c r="W24" s="149" t="s">
        <v>0</v>
      </c>
      <c r="X24" s="150" t="s">
        <v>0</v>
      </c>
      <c r="Y24" s="151" t="s">
        <v>0</v>
      </c>
      <c r="Z24" s="152" t="s">
        <v>0</v>
      </c>
      <c r="AA24" s="148" t="s">
        <v>0</v>
      </c>
      <c r="AB24" s="153" t="s">
        <v>0</v>
      </c>
      <c r="AC24" s="218" t="s">
        <v>237</v>
      </c>
      <c r="AD24" s="221" t="s">
        <v>265</v>
      </c>
      <c r="AE24" s="220">
        <f>E24+F24/60+G24/60/60</f>
        <v>41.514694444444444</v>
      </c>
      <c r="AF24" s="221" t="s">
        <v>266</v>
      </c>
      <c r="AG24" s="220" t="e">
        <f>E27+F27/60+G27/60/60</f>
        <v>#VALUE!</v>
      </c>
      <c r="AH24" s="227" t="s">
        <v>272</v>
      </c>
      <c r="AI24" s="220" t="e">
        <f>AG24-AE24</f>
        <v>#VALUE!</v>
      </c>
      <c r="AJ24" s="221" t="s">
        <v>274</v>
      </c>
      <c r="AK24" s="220" t="e">
        <f>AI25*60*COS((AE24+AG24)/2*PI()/180)</f>
        <v>#VALUE!</v>
      </c>
      <c r="AL24" s="221" t="s">
        <v>276</v>
      </c>
      <c r="AM24" s="220" t="e">
        <f>AK24*6076.12</f>
        <v>#VALUE!</v>
      </c>
      <c r="AN24" s="221" t="s">
        <v>279</v>
      </c>
      <c r="AO24" s="220">
        <f>AE24*PI()/180</f>
        <v>0.72456810601495358</v>
      </c>
      <c r="AP24" s="221" t="s">
        <v>282</v>
      </c>
      <c r="AQ24" s="220" t="e">
        <f>AG24 *PI()/180</f>
        <v>#VALUE!</v>
      </c>
      <c r="AR24" s="221" t="s">
        <v>284</v>
      </c>
      <c r="AS24" s="220" t="e">
        <f>1*ATAN2(COS(AO24)*SIN(AQ24)-SIN(AO24)*COS(AQ24)*COS(AQ25-AO25),SIN(AQ25-AO25)*COS(AQ24))</f>
        <v>#VALUE!</v>
      </c>
      <c r="AT24" s="222" t="s">
        <v>287</v>
      </c>
      <c r="AU24" s="228" t="e">
        <f>SQRT(AK25*AK25+AK24*AK24)</f>
        <v>#VALUE!</v>
      </c>
    </row>
    <row r="25" spans="1:47" s="121" customFormat="1" ht="15.95" customHeight="1" thickTop="1" thickBot="1" x14ac:dyDescent="0.3">
      <c r="A25" s="181">
        <v>100117952623</v>
      </c>
      <c r="B25" s="297"/>
      <c r="C25" s="300"/>
      <c r="D25" s="179" t="s">
        <v>242</v>
      </c>
      <c r="E25" s="276" t="s">
        <v>262</v>
      </c>
      <c r="F25" s="277"/>
      <c r="G25" s="277"/>
      <c r="H25" s="277"/>
      <c r="I25" s="277"/>
      <c r="J25" s="278"/>
      <c r="K25" s="303"/>
      <c r="L25" s="305"/>
      <c r="M25" s="306"/>
      <c r="N25" s="308"/>
      <c r="O25" s="310"/>
      <c r="P25" s="312"/>
      <c r="Q25" s="328" t="s">
        <v>395</v>
      </c>
      <c r="R25" s="329"/>
      <c r="S25" s="329"/>
      <c r="T25" s="329"/>
      <c r="U25" s="333" t="s">
        <v>293</v>
      </c>
      <c r="V25" s="334"/>
      <c r="W25" s="334"/>
      <c r="X25" s="334"/>
      <c r="Y25" s="335"/>
      <c r="Z25" s="284" t="s">
        <v>306</v>
      </c>
      <c r="AA25" s="285"/>
      <c r="AB25" s="286"/>
      <c r="AC25" s="218" t="s">
        <v>192</v>
      </c>
      <c r="AD25" s="221" t="s">
        <v>267</v>
      </c>
      <c r="AE25" s="220">
        <f>H24+I24/60+J24/60/60</f>
        <v>71.070194444444439</v>
      </c>
      <c r="AF25" s="221" t="s">
        <v>268</v>
      </c>
      <c r="AG25" s="220" t="e">
        <f>H27+I27/60+J27/60/60</f>
        <v>#VALUE!</v>
      </c>
      <c r="AH25" s="227" t="s">
        <v>273</v>
      </c>
      <c r="AI25" s="220" t="e">
        <f>AE25-AG25</f>
        <v>#VALUE!</v>
      </c>
      <c r="AJ25" s="221" t="s">
        <v>275</v>
      </c>
      <c r="AK25" s="220" t="e">
        <f>AI24*60</f>
        <v>#VALUE!</v>
      </c>
      <c r="AL25" s="221" t="s">
        <v>277</v>
      </c>
      <c r="AM25" s="220" t="e">
        <f>AK25*6076.12</f>
        <v>#VALUE!</v>
      </c>
      <c r="AN25" s="221" t="s">
        <v>280</v>
      </c>
      <c r="AO25" s="220">
        <f>AE25*PI()/180</f>
        <v>1.2404088930881376</v>
      </c>
      <c r="AP25" s="221" t="s">
        <v>283</v>
      </c>
      <c r="AQ25" s="220" t="e">
        <f>AG25*PI()/180</f>
        <v>#VALUE!</v>
      </c>
      <c r="AR25" s="221" t="s">
        <v>285</v>
      </c>
      <c r="AS25" s="219" t="e">
        <f>IF(360+AS24/(2*PI())*360&gt;360,AS24/(PI())*360,360+AS24/(2*PI())*360)</f>
        <v>#VALUE!</v>
      </c>
      <c r="AT25" s="223"/>
      <c r="AU25" s="223"/>
    </row>
    <row r="26" spans="1:47" s="121" customFormat="1" ht="15.95" customHeight="1" thickBot="1" x14ac:dyDescent="0.3">
      <c r="A26" s="176">
        <v>4</v>
      </c>
      <c r="B26" s="297"/>
      <c r="C26" s="300"/>
      <c r="D26" s="179" t="s">
        <v>243</v>
      </c>
      <c r="E26" s="279" t="s">
        <v>261</v>
      </c>
      <c r="F26" s="280"/>
      <c r="G26" s="280"/>
      <c r="H26" s="280"/>
      <c r="I26" s="280"/>
      <c r="J26" s="281"/>
      <c r="K26" s="127" t="s">
        <v>16</v>
      </c>
      <c r="L26" s="237" t="s">
        <v>288</v>
      </c>
      <c r="M26" s="128" t="s">
        <v>250</v>
      </c>
      <c r="N26" s="129" t="s">
        <v>4</v>
      </c>
      <c r="O26" s="130" t="s">
        <v>18</v>
      </c>
      <c r="P26" s="253" t="s">
        <v>188</v>
      </c>
      <c r="Q26" s="330"/>
      <c r="R26" s="329"/>
      <c r="S26" s="329"/>
      <c r="T26" s="329"/>
      <c r="U26" s="336"/>
      <c r="V26" s="337"/>
      <c r="W26" s="337"/>
      <c r="X26" s="337"/>
      <c r="Y26" s="338"/>
      <c r="Z26" s="287"/>
      <c r="AA26" s="288"/>
      <c r="AB26" s="289"/>
      <c r="AC26" s="224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1" t="s">
        <v>286</v>
      </c>
      <c r="AS26" s="219" t="e">
        <f>61.582*ACOS(SIN(AE24)*SIN(AG24)+COS(AE24)*COS(AG24)*(AE25-AG25))*6076.12</f>
        <v>#VALUE!</v>
      </c>
      <c r="AT26" s="223"/>
      <c r="AU26" s="223"/>
    </row>
    <row r="27" spans="1:47" s="120" customFormat="1" ht="35.1" customHeight="1" thickTop="1" thickBot="1" x14ac:dyDescent="0.3">
      <c r="A27" s="256" t="str">
        <f>IF(Z24=1,"VERIFIED",IF(AA24=1,"CHECKED",IF(V24=1,"RECHECK",IF(X24=1,"VERIFY",IF(Y24=1,"NEED APP","NOT SCHED")))))</f>
        <v>RECHECK</v>
      </c>
      <c r="B27" s="298"/>
      <c r="C27" s="301"/>
      <c r="D27" s="180" t="s">
        <v>192</v>
      </c>
      <c r="E27" s="194" t="s">
        <v>0</v>
      </c>
      <c r="F27" s="198" t="s">
        <v>0</v>
      </c>
      <c r="G27" s="189" t="s">
        <v>0</v>
      </c>
      <c r="H27" s="188" t="s">
        <v>0</v>
      </c>
      <c r="I27" s="198" t="s">
        <v>0</v>
      </c>
      <c r="J27" s="189" t="s">
        <v>0</v>
      </c>
      <c r="K27" s="131" t="str">
        <f>$N$7</f>
        <v xml:space="preserve"> </v>
      </c>
      <c r="L27" s="230" t="str">
        <f>IF(E27=" ","Not being used ",AU24*6076.12)</f>
        <v xml:space="preserve">Not being used </v>
      </c>
      <c r="M27" s="229">
        <v>0.3</v>
      </c>
      <c r="N27" s="263" t="str">
        <f>IF(W24=1,"Need Photo","Has Photo")</f>
        <v>Has Photo</v>
      </c>
      <c r="O27" s="264" t="s">
        <v>260</v>
      </c>
      <c r="P27" s="255" t="str">
        <f>IF(E27=" ","Not being used",(IF(L27&gt;O24,"OFF STA","ON STA")))</f>
        <v>Not being used</v>
      </c>
      <c r="Q27" s="331"/>
      <c r="R27" s="332"/>
      <c r="S27" s="332"/>
      <c r="T27" s="332"/>
      <c r="U27" s="339"/>
      <c r="V27" s="340"/>
      <c r="W27" s="340"/>
      <c r="X27" s="340"/>
      <c r="Y27" s="341"/>
      <c r="Z27" s="290"/>
      <c r="AA27" s="291"/>
      <c r="AB27" s="292"/>
      <c r="AC27" s="119"/>
    </row>
    <row r="28" spans="1:47" s="118" customFormat="1" ht="9" customHeight="1" thickTop="1" thickBot="1" x14ac:dyDescent="0.3">
      <c r="A28" s="241"/>
      <c r="B28" s="133" t="s">
        <v>11</v>
      </c>
      <c r="C28" s="134"/>
      <c r="D28" s="135" t="s">
        <v>12</v>
      </c>
      <c r="E28" s="191" t="s">
        <v>246</v>
      </c>
      <c r="F28" s="191" t="s">
        <v>247</v>
      </c>
      <c r="G28" s="183" t="s">
        <v>248</v>
      </c>
      <c r="H28" s="135" t="s">
        <v>246</v>
      </c>
      <c r="I28" s="191" t="s">
        <v>247</v>
      </c>
      <c r="J28" s="183" t="s">
        <v>248</v>
      </c>
      <c r="K28" s="136" t="s">
        <v>13</v>
      </c>
      <c r="L28" s="137" t="s">
        <v>14</v>
      </c>
      <c r="M28" s="137" t="s">
        <v>300</v>
      </c>
      <c r="N28" s="138" t="s">
        <v>15</v>
      </c>
      <c r="O28" s="139" t="s">
        <v>19</v>
      </c>
      <c r="P28" s="252" t="s">
        <v>256</v>
      </c>
      <c r="Q28" s="142" t="s">
        <v>252</v>
      </c>
      <c r="R28" s="143"/>
      <c r="S28" s="144" t="s">
        <v>259</v>
      </c>
      <c r="T28" s="243"/>
      <c r="U28" s="293" t="s">
        <v>289</v>
      </c>
      <c r="V28" s="294"/>
      <c r="W28" s="294"/>
      <c r="X28" s="294"/>
      <c r="Y28" s="295"/>
      <c r="Z28" s="145" t="s">
        <v>238</v>
      </c>
      <c r="AA28" s="146" t="s">
        <v>239</v>
      </c>
      <c r="AB28" s="147" t="s">
        <v>240</v>
      </c>
      <c r="AC28" s="214"/>
      <c r="AD28" s="215"/>
      <c r="AE28" s="216" t="s">
        <v>269</v>
      </c>
      <c r="AF28" s="215"/>
      <c r="AG28" s="216" t="s">
        <v>270</v>
      </c>
      <c r="AH28" s="216"/>
      <c r="AI28" s="216" t="s">
        <v>271</v>
      </c>
      <c r="AJ28" s="215"/>
      <c r="AK28" s="217" t="s">
        <v>281</v>
      </c>
      <c r="AL28" s="215"/>
      <c r="AM28" s="216"/>
      <c r="AN28" s="215"/>
      <c r="AO28" s="217" t="s">
        <v>278</v>
      </c>
      <c r="AP28" s="215"/>
      <c r="AQ28" s="216"/>
      <c r="AR28" s="215"/>
      <c r="AS28" s="216"/>
      <c r="AT28" s="215"/>
      <c r="AU28" s="215"/>
    </row>
    <row r="29" spans="1:47" s="121" customFormat="1" ht="15.95" customHeight="1" thickBot="1" x14ac:dyDescent="0.3">
      <c r="A29" s="125">
        <v>0</v>
      </c>
      <c r="B29" s="296" t="s">
        <v>312</v>
      </c>
      <c r="C29" s="299" t="s">
        <v>0</v>
      </c>
      <c r="D29" s="179" t="s">
        <v>237</v>
      </c>
      <c r="E29" s="192">
        <v>41</v>
      </c>
      <c r="F29" s="196">
        <v>31</v>
      </c>
      <c r="G29" s="126">
        <v>2</v>
      </c>
      <c r="H29" s="169">
        <v>71</v>
      </c>
      <c r="I29" s="196">
        <v>5</v>
      </c>
      <c r="J29" s="126">
        <v>21.8</v>
      </c>
      <c r="K29" s="302" t="s">
        <v>0</v>
      </c>
      <c r="L29" s="304" t="s">
        <v>0</v>
      </c>
      <c r="M29" s="306">
        <v>12.4</v>
      </c>
      <c r="N29" s="307">
        <f>IF(M29=" "," ",(M29+$L$7-M32))</f>
        <v>12.4</v>
      </c>
      <c r="O29" s="309">
        <v>500</v>
      </c>
      <c r="P29" s="311">
        <v>42955</v>
      </c>
      <c r="Q29" s="140">
        <v>43245</v>
      </c>
      <c r="R29" s="141">
        <v>43398</v>
      </c>
      <c r="S29" s="313" t="s">
        <v>304</v>
      </c>
      <c r="T29" s="314"/>
      <c r="U29" s="244">
        <v>1</v>
      </c>
      <c r="V29" s="148">
        <v>1</v>
      </c>
      <c r="W29" s="149" t="s">
        <v>0</v>
      </c>
      <c r="X29" s="150" t="s">
        <v>0</v>
      </c>
      <c r="Y29" s="151" t="s">
        <v>0</v>
      </c>
      <c r="Z29" s="152" t="s">
        <v>0</v>
      </c>
      <c r="AA29" s="148" t="s">
        <v>0</v>
      </c>
      <c r="AB29" s="153" t="s">
        <v>0</v>
      </c>
      <c r="AC29" s="218" t="s">
        <v>237</v>
      </c>
      <c r="AD29" s="221" t="s">
        <v>265</v>
      </c>
      <c r="AE29" s="220">
        <f>E29+F29/60+G29/60/60</f>
        <v>41.517222222222223</v>
      </c>
      <c r="AF29" s="221" t="s">
        <v>266</v>
      </c>
      <c r="AG29" s="220" t="e">
        <f>E32+F32/60+G32/60/60</f>
        <v>#VALUE!</v>
      </c>
      <c r="AH29" s="227" t="s">
        <v>272</v>
      </c>
      <c r="AI29" s="220" t="e">
        <f>AG29-AE29</f>
        <v>#VALUE!</v>
      </c>
      <c r="AJ29" s="221" t="s">
        <v>274</v>
      </c>
      <c r="AK29" s="220" t="e">
        <f>AI30*60*COS((AE29+AG29)/2*PI()/180)</f>
        <v>#VALUE!</v>
      </c>
      <c r="AL29" s="221" t="s">
        <v>276</v>
      </c>
      <c r="AM29" s="220" t="e">
        <f>AK29*6076.12</f>
        <v>#VALUE!</v>
      </c>
      <c r="AN29" s="221" t="s">
        <v>279</v>
      </c>
      <c r="AO29" s="220">
        <f>AE29*PI()/180</f>
        <v>0.72461222405993464</v>
      </c>
      <c r="AP29" s="221" t="s">
        <v>282</v>
      </c>
      <c r="AQ29" s="220" t="e">
        <f>AG29 *PI()/180</f>
        <v>#VALUE!</v>
      </c>
      <c r="AR29" s="221" t="s">
        <v>284</v>
      </c>
      <c r="AS29" s="220" t="e">
        <f>1*ATAN2(COS(AO29)*SIN(AQ29)-SIN(AO29)*COS(AQ29)*COS(AQ30-AO30),SIN(AQ30-AO30)*COS(AQ29))</f>
        <v>#VALUE!</v>
      </c>
      <c r="AT29" s="222" t="s">
        <v>287</v>
      </c>
      <c r="AU29" s="228" t="e">
        <f>SQRT(AK30*AK30+AK29*AK29)</f>
        <v>#VALUE!</v>
      </c>
    </row>
    <row r="30" spans="1:47" s="121" customFormat="1" ht="15.95" customHeight="1" thickTop="1" thickBot="1" x14ac:dyDescent="0.3">
      <c r="A30" s="181">
        <v>100117952609</v>
      </c>
      <c r="B30" s="297"/>
      <c r="C30" s="300"/>
      <c r="D30" s="179" t="s">
        <v>242</v>
      </c>
      <c r="E30" s="276" t="s">
        <v>262</v>
      </c>
      <c r="F30" s="277"/>
      <c r="G30" s="277"/>
      <c r="H30" s="277"/>
      <c r="I30" s="277"/>
      <c r="J30" s="278"/>
      <c r="K30" s="303"/>
      <c r="L30" s="305"/>
      <c r="M30" s="306"/>
      <c r="N30" s="308"/>
      <c r="O30" s="310"/>
      <c r="P30" s="312"/>
      <c r="Q30" s="328" t="s">
        <v>330</v>
      </c>
      <c r="R30" s="329"/>
      <c r="S30" s="329"/>
      <c r="T30" s="329"/>
      <c r="U30" s="333" t="s">
        <v>293</v>
      </c>
      <c r="V30" s="334"/>
      <c r="W30" s="334"/>
      <c r="X30" s="334"/>
      <c r="Y30" s="335"/>
      <c r="Z30" s="284" t="s">
        <v>306</v>
      </c>
      <c r="AA30" s="285"/>
      <c r="AB30" s="286"/>
      <c r="AC30" s="218" t="s">
        <v>192</v>
      </c>
      <c r="AD30" s="221" t="s">
        <v>267</v>
      </c>
      <c r="AE30" s="220">
        <f>H29+I29/60+J29/60/60</f>
        <v>71.089388888888891</v>
      </c>
      <c r="AF30" s="221" t="s">
        <v>268</v>
      </c>
      <c r="AG30" s="220" t="e">
        <f>H32+I32/60+J32/60/60</f>
        <v>#VALUE!</v>
      </c>
      <c r="AH30" s="227" t="s">
        <v>273</v>
      </c>
      <c r="AI30" s="220" t="e">
        <f>AE30-AG30</f>
        <v>#VALUE!</v>
      </c>
      <c r="AJ30" s="221" t="s">
        <v>275</v>
      </c>
      <c r="AK30" s="220" t="e">
        <f>AI29*60</f>
        <v>#VALUE!</v>
      </c>
      <c r="AL30" s="221" t="s">
        <v>277</v>
      </c>
      <c r="AM30" s="220" t="e">
        <f>AK30*6076.12</f>
        <v>#VALUE!</v>
      </c>
      <c r="AN30" s="221" t="s">
        <v>280</v>
      </c>
      <c r="AO30" s="220">
        <f>AE30*PI()/180</f>
        <v>1.2407438993417845</v>
      </c>
      <c r="AP30" s="221" t="s">
        <v>283</v>
      </c>
      <c r="AQ30" s="220" t="e">
        <f>AG30*PI()/180</f>
        <v>#VALUE!</v>
      </c>
      <c r="AR30" s="221" t="s">
        <v>285</v>
      </c>
      <c r="AS30" s="219" t="e">
        <f>IF(360+AS29/(2*PI())*360&gt;360,AS29/(PI())*360,360+AS29/(2*PI())*360)</f>
        <v>#VALUE!</v>
      </c>
      <c r="AT30" s="223"/>
      <c r="AU30" s="223"/>
    </row>
    <row r="31" spans="1:47" s="121" customFormat="1" ht="15.95" customHeight="1" thickBot="1" x14ac:dyDescent="0.3">
      <c r="A31" s="176">
        <v>5</v>
      </c>
      <c r="B31" s="297"/>
      <c r="C31" s="300"/>
      <c r="D31" s="179" t="s">
        <v>243</v>
      </c>
      <c r="E31" s="279" t="s">
        <v>261</v>
      </c>
      <c r="F31" s="280"/>
      <c r="G31" s="280"/>
      <c r="H31" s="280"/>
      <c r="I31" s="280"/>
      <c r="J31" s="281"/>
      <c r="K31" s="127" t="s">
        <v>16</v>
      </c>
      <c r="L31" s="237" t="s">
        <v>288</v>
      </c>
      <c r="M31" s="128">
        <v>0.2</v>
      </c>
      <c r="N31" s="129" t="s">
        <v>4</v>
      </c>
      <c r="O31" s="130" t="s">
        <v>18</v>
      </c>
      <c r="P31" s="253" t="s">
        <v>188</v>
      </c>
      <c r="Q31" s="330"/>
      <c r="R31" s="329"/>
      <c r="S31" s="329"/>
      <c r="T31" s="329"/>
      <c r="U31" s="336"/>
      <c r="V31" s="337"/>
      <c r="W31" s="337"/>
      <c r="X31" s="337"/>
      <c r="Y31" s="338"/>
      <c r="Z31" s="287"/>
      <c r="AA31" s="288"/>
      <c r="AB31" s="289"/>
      <c r="AC31" s="224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1" t="s">
        <v>286</v>
      </c>
      <c r="AS31" s="219" t="e">
        <f>61.582*ACOS(SIN(AE29)*SIN(AG29)+COS(AE29)*COS(AG29)*(AE30-AG30))*6076.12</f>
        <v>#VALUE!</v>
      </c>
      <c r="AT31" s="223"/>
      <c r="AU31" s="223"/>
    </row>
    <row r="32" spans="1:47" s="120" customFormat="1" ht="35.1" customHeight="1" thickTop="1" thickBot="1" x14ac:dyDescent="0.3">
      <c r="A32" s="256" t="str">
        <f>IF(Z29=1,"VERIFIED",IF(AA29=1,"CHECKED",IF(V29=1,"RECHECK",IF(X29=1,"VERIFY",IF(Y29=1,"NEED APP","NOT SCHED")))))</f>
        <v>RECHECK</v>
      </c>
      <c r="B32" s="298"/>
      <c r="C32" s="301"/>
      <c r="D32" s="180" t="s">
        <v>192</v>
      </c>
      <c r="E32" s="194" t="s">
        <v>0</v>
      </c>
      <c r="F32" s="198" t="s">
        <v>0</v>
      </c>
      <c r="G32" s="189" t="s">
        <v>0</v>
      </c>
      <c r="H32" s="188" t="s">
        <v>0</v>
      </c>
      <c r="I32" s="198" t="s">
        <v>0</v>
      </c>
      <c r="J32" s="189" t="s">
        <v>0</v>
      </c>
      <c r="K32" s="131" t="str">
        <f>$N$7</f>
        <v xml:space="preserve"> </v>
      </c>
      <c r="L32" s="230" t="str">
        <f>IF(E32=" ","Not being used ",AU29*6076.12)</f>
        <v xml:space="preserve">Not being used </v>
      </c>
      <c r="M32" s="229">
        <v>0</v>
      </c>
      <c r="N32" s="263" t="str">
        <f>IF(W29=1,"Need Photo","Has Photo")</f>
        <v>Has Photo</v>
      </c>
      <c r="O32" s="264" t="s">
        <v>260</v>
      </c>
      <c r="P32" s="255" t="str">
        <f>IF(E32=" ","Not being used",(IF(L32&gt;O29,"OFF STA","ON STA")))</f>
        <v>Not being used</v>
      </c>
      <c r="Q32" s="331"/>
      <c r="R32" s="332"/>
      <c r="S32" s="332"/>
      <c r="T32" s="332"/>
      <c r="U32" s="339"/>
      <c r="V32" s="340"/>
      <c r="W32" s="340"/>
      <c r="X32" s="340"/>
      <c r="Y32" s="341"/>
      <c r="Z32" s="290"/>
      <c r="AA32" s="291"/>
      <c r="AB32" s="292"/>
      <c r="AC32" s="119"/>
    </row>
    <row r="33" spans="1:47" s="120" customFormat="1" ht="78" customHeight="1" thickTop="1" thickBot="1" x14ac:dyDescent="0.3">
      <c r="A33" s="437" t="s">
        <v>299</v>
      </c>
      <c r="B33" s="438"/>
      <c r="C33" s="438"/>
      <c r="D33" s="438"/>
      <c r="E33" s="438"/>
      <c r="F33" s="438"/>
      <c r="G33" s="438"/>
      <c r="H33" s="438"/>
      <c r="I33" s="438"/>
      <c r="J33" s="438"/>
      <c r="K33" s="438"/>
      <c r="L33" s="439" t="s">
        <v>290</v>
      </c>
      <c r="M33" s="283"/>
      <c r="N33" s="283"/>
      <c r="O33" s="283"/>
      <c r="P33" s="283"/>
      <c r="Q33" s="283"/>
      <c r="R33" s="283"/>
      <c r="S33" s="283"/>
      <c r="T33" s="283"/>
      <c r="U33" s="245"/>
      <c r="V33" s="164"/>
      <c r="W33" s="164"/>
      <c r="X33" s="164"/>
      <c r="Y33" s="165"/>
      <c r="Z33" s="158"/>
      <c r="AA33" s="159"/>
      <c r="AB33" s="160"/>
      <c r="AC33" s="119"/>
    </row>
    <row r="34" spans="1:47" s="7" customFormat="1" ht="16.5" customHeight="1" thickTop="1" thickBot="1" x14ac:dyDescent="0.3">
      <c r="A34" s="551" t="s">
        <v>255</v>
      </c>
      <c r="B34" s="536" t="s">
        <v>394</v>
      </c>
      <c r="C34" s="537"/>
      <c r="D34" s="538"/>
      <c r="E34" s="539" t="s">
        <v>249</v>
      </c>
      <c r="F34" s="540"/>
      <c r="G34" s="541"/>
      <c r="H34" s="542" t="s">
        <v>251</v>
      </c>
      <c r="I34" s="540"/>
      <c r="J34" s="541"/>
      <c r="K34" s="552" t="s">
        <v>0</v>
      </c>
      <c r="L34" s="553" t="s">
        <v>0</v>
      </c>
      <c r="M34" s="554" t="s">
        <v>0</v>
      </c>
      <c r="N34" s="555" t="s">
        <v>0</v>
      </c>
      <c r="O34" s="556"/>
      <c r="P34" s="545" t="str">
        <f>P7</f>
        <v>D07 - FOXTROT-A  Westport River East Run</v>
      </c>
      <c r="Q34" s="545"/>
      <c r="R34" s="545"/>
      <c r="S34" s="545"/>
      <c r="T34" s="545"/>
      <c r="U34" s="546"/>
      <c r="V34" s="547"/>
      <c r="W34" s="548"/>
      <c r="X34" s="549"/>
      <c r="Y34" s="547"/>
      <c r="Z34" s="549"/>
      <c r="AA34" s="547"/>
      <c r="AB34" s="550"/>
      <c r="AC34" s="8"/>
    </row>
    <row r="35" spans="1:47" s="118" customFormat="1" ht="9" customHeight="1" thickTop="1" thickBot="1" x14ac:dyDescent="0.3">
      <c r="A35" s="241"/>
      <c r="B35" s="133" t="s">
        <v>11</v>
      </c>
      <c r="C35" s="134"/>
      <c r="D35" s="135" t="s">
        <v>12</v>
      </c>
      <c r="E35" s="191" t="s">
        <v>246</v>
      </c>
      <c r="F35" s="191" t="s">
        <v>247</v>
      </c>
      <c r="G35" s="183" t="s">
        <v>248</v>
      </c>
      <c r="H35" s="135" t="s">
        <v>246</v>
      </c>
      <c r="I35" s="191" t="s">
        <v>247</v>
      </c>
      <c r="J35" s="183" t="s">
        <v>248</v>
      </c>
      <c r="K35" s="136" t="s">
        <v>13</v>
      </c>
      <c r="L35" s="137" t="s">
        <v>14</v>
      </c>
      <c r="M35" s="137" t="s">
        <v>17</v>
      </c>
      <c r="N35" s="138" t="s">
        <v>15</v>
      </c>
      <c r="O35" s="139" t="s">
        <v>19</v>
      </c>
      <c r="P35" s="252" t="s">
        <v>256</v>
      </c>
      <c r="Q35" s="142" t="s">
        <v>252</v>
      </c>
      <c r="R35" s="143"/>
      <c r="S35" s="144" t="s">
        <v>191</v>
      </c>
      <c r="T35" s="243"/>
      <c r="U35" s="293" t="s">
        <v>289</v>
      </c>
      <c r="V35" s="294"/>
      <c r="W35" s="294"/>
      <c r="X35" s="294"/>
      <c r="Y35" s="295"/>
      <c r="Z35" s="173" t="s">
        <v>238</v>
      </c>
      <c r="AA35" s="174" t="s">
        <v>239</v>
      </c>
      <c r="AB35" s="175" t="s">
        <v>240</v>
      </c>
      <c r="AC35" s="214"/>
      <c r="AD35" s="215"/>
      <c r="AE35" s="216" t="s">
        <v>269</v>
      </c>
      <c r="AF35" s="215"/>
      <c r="AG35" s="216" t="s">
        <v>270</v>
      </c>
      <c r="AH35" s="216"/>
      <c r="AI35" s="216" t="s">
        <v>271</v>
      </c>
      <c r="AJ35" s="215"/>
      <c r="AK35" s="217" t="s">
        <v>281</v>
      </c>
      <c r="AL35" s="215"/>
      <c r="AM35" s="216"/>
      <c r="AN35" s="215"/>
      <c r="AO35" s="217" t="s">
        <v>278</v>
      </c>
      <c r="AP35" s="215"/>
      <c r="AQ35" s="216"/>
      <c r="AR35" s="215"/>
      <c r="AS35" s="216"/>
      <c r="AT35" s="215"/>
      <c r="AU35" s="215"/>
    </row>
    <row r="36" spans="1:47" s="121" customFormat="1" ht="15.95" customHeight="1" thickBot="1" x14ac:dyDescent="0.3">
      <c r="A36" s="125">
        <v>0</v>
      </c>
      <c r="B36" s="296" t="s">
        <v>313</v>
      </c>
      <c r="C36" s="299" t="s">
        <v>0</v>
      </c>
      <c r="D36" s="179" t="s">
        <v>237</v>
      </c>
      <c r="E36" s="192">
        <v>41</v>
      </c>
      <c r="F36" s="196">
        <v>31</v>
      </c>
      <c r="G36" s="126">
        <v>2.9</v>
      </c>
      <c r="H36" s="169">
        <v>71</v>
      </c>
      <c r="I36" s="196">
        <v>5</v>
      </c>
      <c r="J36" s="126">
        <v>5.8</v>
      </c>
      <c r="K36" s="302" t="s">
        <v>0</v>
      </c>
      <c r="L36" s="304" t="s">
        <v>0</v>
      </c>
      <c r="M36" s="306">
        <v>15.5</v>
      </c>
      <c r="N36" s="307">
        <f>IF(M36=" "," ",(M36+$L$7-M39))</f>
        <v>15.2</v>
      </c>
      <c r="O36" s="309">
        <v>500</v>
      </c>
      <c r="P36" s="311">
        <v>42955</v>
      </c>
      <c r="Q36" s="140">
        <v>43245</v>
      </c>
      <c r="R36" s="141">
        <v>43398</v>
      </c>
      <c r="S36" s="313" t="s">
        <v>304</v>
      </c>
      <c r="T36" s="314"/>
      <c r="U36" s="244">
        <v>1</v>
      </c>
      <c r="V36" s="148">
        <v>1</v>
      </c>
      <c r="W36" s="149" t="s">
        <v>0</v>
      </c>
      <c r="X36" s="150" t="s">
        <v>0</v>
      </c>
      <c r="Y36" s="151" t="s">
        <v>0</v>
      </c>
      <c r="Z36" s="152" t="s">
        <v>0</v>
      </c>
      <c r="AA36" s="148" t="s">
        <v>0</v>
      </c>
      <c r="AB36" s="153" t="s">
        <v>0</v>
      </c>
      <c r="AC36" s="218" t="s">
        <v>237</v>
      </c>
      <c r="AD36" s="221" t="s">
        <v>265</v>
      </c>
      <c r="AE36" s="220">
        <f>E36+F36/60+G36/60/60</f>
        <v>41.517472222222224</v>
      </c>
      <c r="AF36" s="221" t="s">
        <v>266</v>
      </c>
      <c r="AG36" s="220" t="e">
        <f>E39+F39/60+G39/60/60</f>
        <v>#VALUE!</v>
      </c>
      <c r="AH36" s="227" t="s">
        <v>272</v>
      </c>
      <c r="AI36" s="220" t="e">
        <f>AG36-AE36</f>
        <v>#VALUE!</v>
      </c>
      <c r="AJ36" s="221" t="s">
        <v>274</v>
      </c>
      <c r="AK36" s="220" t="e">
        <f>AI37*60*COS((AE36+AG36)/2*PI()/180)</f>
        <v>#VALUE!</v>
      </c>
      <c r="AL36" s="221" t="s">
        <v>276</v>
      </c>
      <c r="AM36" s="220" t="e">
        <f>AK36*6076.12</f>
        <v>#VALUE!</v>
      </c>
      <c r="AN36" s="221" t="s">
        <v>279</v>
      </c>
      <c r="AO36" s="220">
        <f>AE36*PI()/180</f>
        <v>0.72461658738306467</v>
      </c>
      <c r="AP36" s="221" t="s">
        <v>282</v>
      </c>
      <c r="AQ36" s="220" t="e">
        <f>AG36 *PI()/180</f>
        <v>#VALUE!</v>
      </c>
      <c r="AR36" s="221" t="s">
        <v>284</v>
      </c>
      <c r="AS36" s="220" t="e">
        <f>1*ATAN2(COS(AO36)*SIN(AQ36)-SIN(AO36)*COS(AQ36)*COS(AQ37-AO37),SIN(AQ37-AO37)*COS(AQ36))</f>
        <v>#VALUE!</v>
      </c>
      <c r="AT36" s="222" t="s">
        <v>287</v>
      </c>
      <c r="AU36" s="228" t="e">
        <f>SQRT(AK37*AK37+AK36*AK36)</f>
        <v>#VALUE!</v>
      </c>
    </row>
    <row r="37" spans="1:47" s="121" customFormat="1" ht="15.95" customHeight="1" thickTop="1" thickBot="1" x14ac:dyDescent="0.3">
      <c r="A37" s="181">
        <v>100117952602</v>
      </c>
      <c r="B37" s="297"/>
      <c r="C37" s="300"/>
      <c r="D37" s="179" t="s">
        <v>242</v>
      </c>
      <c r="E37" s="276" t="s">
        <v>262</v>
      </c>
      <c r="F37" s="277"/>
      <c r="G37" s="277"/>
      <c r="H37" s="277"/>
      <c r="I37" s="277"/>
      <c r="J37" s="278"/>
      <c r="K37" s="303"/>
      <c r="L37" s="305"/>
      <c r="M37" s="306"/>
      <c r="N37" s="308"/>
      <c r="O37" s="310"/>
      <c r="P37" s="312"/>
      <c r="Q37" s="328" t="s">
        <v>397</v>
      </c>
      <c r="R37" s="329"/>
      <c r="S37" s="329"/>
      <c r="T37" s="329"/>
      <c r="U37" s="333" t="s">
        <v>293</v>
      </c>
      <c r="V37" s="334"/>
      <c r="W37" s="334"/>
      <c r="X37" s="334"/>
      <c r="Y37" s="335"/>
      <c r="Z37" s="284" t="s">
        <v>306</v>
      </c>
      <c r="AA37" s="285"/>
      <c r="AB37" s="286"/>
      <c r="AC37" s="218" t="s">
        <v>192</v>
      </c>
      <c r="AD37" s="221" t="s">
        <v>267</v>
      </c>
      <c r="AE37" s="220">
        <f>H36+I36/60+J36/60/60</f>
        <v>71.084944444444446</v>
      </c>
      <c r="AF37" s="221" t="s">
        <v>268</v>
      </c>
      <c r="AG37" s="220" t="e">
        <f>H39+I39/60+J39/60/60</f>
        <v>#VALUE!</v>
      </c>
      <c r="AH37" s="227" t="s">
        <v>273</v>
      </c>
      <c r="AI37" s="220" t="e">
        <f>AE37-AG37</f>
        <v>#VALUE!</v>
      </c>
      <c r="AJ37" s="221" t="s">
        <v>275</v>
      </c>
      <c r="AK37" s="220" t="e">
        <f>AI36*60</f>
        <v>#VALUE!</v>
      </c>
      <c r="AL37" s="221" t="s">
        <v>277</v>
      </c>
      <c r="AM37" s="220" t="e">
        <f>AK37*6076.12</f>
        <v>#VALUE!</v>
      </c>
      <c r="AN37" s="221" t="s">
        <v>280</v>
      </c>
      <c r="AO37" s="220">
        <f>AE37*PI()/180</f>
        <v>1.2406663291528071</v>
      </c>
      <c r="AP37" s="221" t="s">
        <v>283</v>
      </c>
      <c r="AQ37" s="220" t="e">
        <f>AG37*PI()/180</f>
        <v>#VALUE!</v>
      </c>
      <c r="AR37" s="221" t="s">
        <v>285</v>
      </c>
      <c r="AS37" s="219" t="e">
        <f>IF(360+AS36/(2*PI())*360&gt;360,AS36/(PI())*360,360+AS36/(2*PI())*360)</f>
        <v>#VALUE!</v>
      </c>
      <c r="AT37" s="223"/>
      <c r="AU37" s="223"/>
    </row>
    <row r="38" spans="1:47" s="121" customFormat="1" ht="15.95" customHeight="1" thickBot="1" x14ac:dyDescent="0.3">
      <c r="A38" s="176">
        <v>6</v>
      </c>
      <c r="B38" s="297"/>
      <c r="C38" s="300"/>
      <c r="D38" s="179" t="s">
        <v>243</v>
      </c>
      <c r="E38" s="279" t="s">
        <v>261</v>
      </c>
      <c r="F38" s="280"/>
      <c r="G38" s="280"/>
      <c r="H38" s="280"/>
      <c r="I38" s="280"/>
      <c r="J38" s="281"/>
      <c r="K38" s="127" t="s">
        <v>16</v>
      </c>
      <c r="L38" s="237" t="s">
        <v>288</v>
      </c>
      <c r="M38" s="128" t="s">
        <v>250</v>
      </c>
      <c r="N38" s="129" t="s">
        <v>4</v>
      </c>
      <c r="O38" s="130" t="s">
        <v>18</v>
      </c>
      <c r="P38" s="253" t="s">
        <v>188</v>
      </c>
      <c r="Q38" s="330"/>
      <c r="R38" s="329"/>
      <c r="S38" s="329"/>
      <c r="T38" s="329"/>
      <c r="U38" s="336"/>
      <c r="V38" s="337"/>
      <c r="W38" s="337"/>
      <c r="X38" s="337"/>
      <c r="Y38" s="338"/>
      <c r="Z38" s="287"/>
      <c r="AA38" s="288"/>
      <c r="AB38" s="289"/>
      <c r="AC38" s="224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1" t="s">
        <v>286</v>
      </c>
      <c r="AS38" s="219" t="e">
        <f>61.582*ACOS(SIN(AE36)*SIN(AG36)+COS(AE36)*COS(AG36)*(AE37-AG37))*6076.12</f>
        <v>#VALUE!</v>
      </c>
      <c r="AT38" s="223"/>
      <c r="AU38" s="223"/>
    </row>
    <row r="39" spans="1:47" s="120" customFormat="1" ht="35.1" customHeight="1" thickTop="1" thickBot="1" x14ac:dyDescent="0.3">
      <c r="A39" s="256" t="str">
        <f>IF(Z36=1,"VERIFIED",IF(AA36=1,"CHECKED",IF(V36=1,"RECHECK",IF(X36=1,"VERIFY",IF(Y36=1,"NEED APP","NOT SCHED")))))</f>
        <v>RECHECK</v>
      </c>
      <c r="B39" s="298"/>
      <c r="C39" s="301"/>
      <c r="D39" s="180" t="s">
        <v>192</v>
      </c>
      <c r="E39" s="194" t="s">
        <v>0</v>
      </c>
      <c r="F39" s="198" t="s">
        <v>0</v>
      </c>
      <c r="G39" s="189" t="s">
        <v>0</v>
      </c>
      <c r="H39" s="188" t="s">
        <v>0</v>
      </c>
      <c r="I39" s="198" t="s">
        <v>0</v>
      </c>
      <c r="J39" s="189" t="s">
        <v>0</v>
      </c>
      <c r="K39" s="131" t="str">
        <f>$N$7</f>
        <v xml:space="preserve"> </v>
      </c>
      <c r="L39" s="230" t="str">
        <f>IF(E39=" ","Not being used ",AU36*6076.12)</f>
        <v xml:space="preserve">Not being used </v>
      </c>
      <c r="M39" s="229">
        <v>0.3</v>
      </c>
      <c r="N39" s="263" t="str">
        <f>IF(W36=1,"Need Photo","Has Photo")</f>
        <v>Has Photo</v>
      </c>
      <c r="O39" s="264" t="s">
        <v>260</v>
      </c>
      <c r="P39" s="255" t="str">
        <f>IF(E39=" ","Not being used",(IF(L39&gt;O36,"OFF STA","ON STA")))</f>
        <v>Not being used</v>
      </c>
      <c r="Q39" s="331"/>
      <c r="R39" s="332"/>
      <c r="S39" s="332"/>
      <c r="T39" s="332"/>
      <c r="U39" s="339"/>
      <c r="V39" s="340"/>
      <c r="W39" s="340"/>
      <c r="X39" s="340"/>
      <c r="Y39" s="341"/>
      <c r="Z39" s="290"/>
      <c r="AA39" s="291"/>
      <c r="AB39" s="292"/>
      <c r="AC39" s="119"/>
    </row>
    <row r="40" spans="1:47" s="118" customFormat="1" ht="9" customHeight="1" thickTop="1" thickBot="1" x14ac:dyDescent="0.3">
      <c r="A40" s="213" t="s">
        <v>0</v>
      </c>
      <c r="B40" s="133" t="s">
        <v>11</v>
      </c>
      <c r="C40" s="134"/>
      <c r="D40" s="135" t="s">
        <v>12</v>
      </c>
      <c r="E40" s="191" t="s">
        <v>246</v>
      </c>
      <c r="F40" s="191" t="s">
        <v>247</v>
      </c>
      <c r="G40" s="183" t="s">
        <v>248</v>
      </c>
      <c r="H40" s="135" t="s">
        <v>246</v>
      </c>
      <c r="I40" s="191" t="s">
        <v>247</v>
      </c>
      <c r="J40" s="183" t="s">
        <v>248</v>
      </c>
      <c r="K40" s="136" t="s">
        <v>13</v>
      </c>
      <c r="L40" s="137" t="s">
        <v>14</v>
      </c>
      <c r="M40" s="137" t="s">
        <v>17</v>
      </c>
      <c r="N40" s="138" t="s">
        <v>15</v>
      </c>
      <c r="O40" s="139" t="s">
        <v>19</v>
      </c>
      <c r="P40" s="252" t="s">
        <v>256</v>
      </c>
      <c r="Q40" s="142" t="s">
        <v>252</v>
      </c>
      <c r="R40" s="143"/>
      <c r="S40" s="144" t="s">
        <v>191</v>
      </c>
      <c r="T40" s="243"/>
      <c r="U40" s="293" t="s">
        <v>289</v>
      </c>
      <c r="V40" s="294"/>
      <c r="W40" s="294"/>
      <c r="X40" s="294"/>
      <c r="Y40" s="295"/>
      <c r="Z40" s="145" t="s">
        <v>238</v>
      </c>
      <c r="AA40" s="146" t="s">
        <v>239</v>
      </c>
      <c r="AB40" s="147" t="s">
        <v>240</v>
      </c>
      <c r="AC40" s="214"/>
      <c r="AD40" s="215"/>
      <c r="AE40" s="216" t="s">
        <v>269</v>
      </c>
      <c r="AF40" s="215"/>
      <c r="AG40" s="216" t="s">
        <v>270</v>
      </c>
      <c r="AH40" s="216"/>
      <c r="AI40" s="216" t="s">
        <v>271</v>
      </c>
      <c r="AJ40" s="215"/>
      <c r="AK40" s="217" t="s">
        <v>281</v>
      </c>
      <c r="AL40" s="215"/>
      <c r="AM40" s="216"/>
      <c r="AN40" s="215"/>
      <c r="AO40" s="217" t="s">
        <v>278</v>
      </c>
      <c r="AP40" s="215"/>
      <c r="AQ40" s="216"/>
      <c r="AR40" s="215"/>
      <c r="AS40" s="216"/>
      <c r="AT40" s="215"/>
      <c r="AU40" s="215"/>
    </row>
    <row r="41" spans="1:47" s="121" customFormat="1" ht="15.95" customHeight="1" thickBot="1" x14ac:dyDescent="0.3">
      <c r="A41" s="125">
        <v>0</v>
      </c>
      <c r="B41" s="296" t="s">
        <v>315</v>
      </c>
      <c r="C41" s="299" t="s">
        <v>0</v>
      </c>
      <c r="D41" s="179" t="s">
        <v>237</v>
      </c>
      <c r="E41" s="192">
        <v>41</v>
      </c>
      <c r="F41" s="196">
        <v>31</v>
      </c>
      <c r="G41" s="126">
        <v>0.3</v>
      </c>
      <c r="H41" s="169">
        <v>71</v>
      </c>
      <c r="I41" s="196">
        <v>4</v>
      </c>
      <c r="J41" s="126">
        <v>55.8</v>
      </c>
      <c r="K41" s="302" t="s">
        <v>0</v>
      </c>
      <c r="L41" s="304" t="s">
        <v>0</v>
      </c>
      <c r="M41" s="306">
        <v>15.8</v>
      </c>
      <c r="N41" s="307">
        <f>IF(M41=" "," ",(M41+$L$7-M44))</f>
        <v>15.5</v>
      </c>
      <c r="O41" s="309">
        <v>500</v>
      </c>
      <c r="P41" s="311">
        <v>42955</v>
      </c>
      <c r="Q41" s="140">
        <v>43245</v>
      </c>
      <c r="R41" s="141">
        <v>43398</v>
      </c>
      <c r="S41" s="313" t="s">
        <v>304</v>
      </c>
      <c r="T41" s="314"/>
      <c r="U41" s="244">
        <v>1</v>
      </c>
      <c r="V41" s="148">
        <v>1</v>
      </c>
      <c r="W41" s="149" t="s">
        <v>0</v>
      </c>
      <c r="X41" s="150" t="s">
        <v>0</v>
      </c>
      <c r="Y41" s="151" t="s">
        <v>0</v>
      </c>
      <c r="Z41" s="152" t="s">
        <v>0</v>
      </c>
      <c r="AA41" s="148"/>
      <c r="AB41" s="153" t="s">
        <v>0</v>
      </c>
      <c r="AC41" s="218" t="s">
        <v>237</v>
      </c>
      <c r="AD41" s="221" t="s">
        <v>265</v>
      </c>
      <c r="AE41" s="220">
        <f>E41+F41/60+G41/60/60</f>
        <v>41.516750000000002</v>
      </c>
      <c r="AF41" s="221" t="s">
        <v>266</v>
      </c>
      <c r="AG41" s="220" t="e">
        <f>E44+F44/60+G44/60/60</f>
        <v>#VALUE!</v>
      </c>
      <c r="AH41" s="227" t="s">
        <v>272</v>
      </c>
      <c r="AI41" s="220" t="e">
        <f>AG41-AE41</f>
        <v>#VALUE!</v>
      </c>
      <c r="AJ41" s="221" t="s">
        <v>274</v>
      </c>
      <c r="AK41" s="220" t="e">
        <f>AI42*60*COS((AE41+AG41)/2*PI()/180)</f>
        <v>#VALUE!</v>
      </c>
      <c r="AL41" s="221" t="s">
        <v>276</v>
      </c>
      <c r="AM41" s="220" t="e">
        <f>AK41*6076.12</f>
        <v>#VALUE!</v>
      </c>
      <c r="AN41" s="221" t="s">
        <v>279</v>
      </c>
      <c r="AO41" s="220">
        <f>AE41*PI()/180</f>
        <v>0.72460398222735578</v>
      </c>
      <c r="AP41" s="221" t="s">
        <v>282</v>
      </c>
      <c r="AQ41" s="220" t="e">
        <f>AG41 *PI()/180</f>
        <v>#VALUE!</v>
      </c>
      <c r="AR41" s="221" t="s">
        <v>284</v>
      </c>
      <c r="AS41" s="220" t="e">
        <f>1*ATAN2(COS(AO41)*SIN(AQ41)-SIN(AO41)*COS(AQ41)*COS(AQ42-AO42),SIN(AQ42-AO42)*COS(AQ41))</f>
        <v>#VALUE!</v>
      </c>
      <c r="AT41" s="222" t="s">
        <v>287</v>
      </c>
      <c r="AU41" s="228" t="e">
        <f>SQRT(AK42*AK42+AK41*AK41)</f>
        <v>#VALUE!</v>
      </c>
    </row>
    <row r="42" spans="1:47" s="121" customFormat="1" ht="15.95" customHeight="1" thickTop="1" thickBot="1" x14ac:dyDescent="0.3">
      <c r="A42" s="181">
        <v>100117852584</v>
      </c>
      <c r="B42" s="297"/>
      <c r="C42" s="300"/>
      <c r="D42" s="179" t="s">
        <v>242</v>
      </c>
      <c r="E42" s="276" t="s">
        <v>262</v>
      </c>
      <c r="F42" s="277"/>
      <c r="G42" s="277"/>
      <c r="H42" s="277"/>
      <c r="I42" s="277"/>
      <c r="J42" s="278"/>
      <c r="K42" s="303"/>
      <c r="L42" s="305"/>
      <c r="M42" s="306"/>
      <c r="N42" s="308"/>
      <c r="O42" s="310"/>
      <c r="P42" s="312"/>
      <c r="Q42" s="328" t="s">
        <v>396</v>
      </c>
      <c r="R42" s="329"/>
      <c r="S42" s="329"/>
      <c r="T42" s="329"/>
      <c r="U42" s="333" t="s">
        <v>293</v>
      </c>
      <c r="V42" s="334"/>
      <c r="W42" s="334"/>
      <c r="X42" s="334"/>
      <c r="Y42" s="335"/>
      <c r="Z42" s="284" t="s">
        <v>306</v>
      </c>
      <c r="AA42" s="285"/>
      <c r="AB42" s="286"/>
      <c r="AC42" s="218" t="s">
        <v>192</v>
      </c>
      <c r="AD42" s="221" t="s">
        <v>267</v>
      </c>
      <c r="AE42" s="220">
        <f>H41+I41/60+J41/60/60</f>
        <v>71.082166666666666</v>
      </c>
      <c r="AF42" s="221" t="s">
        <v>268</v>
      </c>
      <c r="AG42" s="220" t="e">
        <f>H44+I44/60+J44/60/60</f>
        <v>#VALUE!</v>
      </c>
      <c r="AH42" s="227" t="s">
        <v>273</v>
      </c>
      <c r="AI42" s="220" t="e">
        <f>AE42-AG42</f>
        <v>#VALUE!</v>
      </c>
      <c r="AJ42" s="221" t="s">
        <v>275</v>
      </c>
      <c r="AK42" s="220" t="e">
        <f>AI41*60</f>
        <v>#VALUE!</v>
      </c>
      <c r="AL42" s="221" t="s">
        <v>277</v>
      </c>
      <c r="AM42" s="220" t="e">
        <f>AK42*6076.12</f>
        <v>#VALUE!</v>
      </c>
      <c r="AN42" s="221" t="s">
        <v>280</v>
      </c>
      <c r="AO42" s="220">
        <f>AE42*PI()/180</f>
        <v>1.2406178477846959</v>
      </c>
      <c r="AP42" s="221" t="s">
        <v>283</v>
      </c>
      <c r="AQ42" s="220" t="e">
        <f>AG42*PI()/180</f>
        <v>#VALUE!</v>
      </c>
      <c r="AR42" s="221" t="s">
        <v>285</v>
      </c>
      <c r="AS42" s="219" t="e">
        <f>IF(360+AS41/(2*PI())*360&gt;360,AS41/(PI())*360,360+AS41/(2*PI())*360)</f>
        <v>#VALUE!</v>
      </c>
      <c r="AT42" s="223"/>
      <c r="AU42" s="223"/>
    </row>
    <row r="43" spans="1:47" s="121" customFormat="1" ht="15.95" customHeight="1" thickBot="1" x14ac:dyDescent="0.3">
      <c r="A43" s="176">
        <v>7</v>
      </c>
      <c r="B43" s="297"/>
      <c r="C43" s="300"/>
      <c r="D43" s="179" t="s">
        <v>243</v>
      </c>
      <c r="E43" s="279" t="s">
        <v>261</v>
      </c>
      <c r="F43" s="280"/>
      <c r="G43" s="280"/>
      <c r="H43" s="280"/>
      <c r="I43" s="280"/>
      <c r="J43" s="281"/>
      <c r="K43" s="127" t="s">
        <v>16</v>
      </c>
      <c r="L43" s="237" t="s">
        <v>288</v>
      </c>
      <c r="M43" s="128" t="s">
        <v>250</v>
      </c>
      <c r="N43" s="129" t="s">
        <v>4</v>
      </c>
      <c r="O43" s="130" t="s">
        <v>18</v>
      </c>
      <c r="P43" s="253" t="s">
        <v>188</v>
      </c>
      <c r="Q43" s="330"/>
      <c r="R43" s="329"/>
      <c r="S43" s="329"/>
      <c r="T43" s="329"/>
      <c r="U43" s="336"/>
      <c r="V43" s="337"/>
      <c r="W43" s="337"/>
      <c r="X43" s="337"/>
      <c r="Y43" s="338"/>
      <c r="Z43" s="287"/>
      <c r="AA43" s="288"/>
      <c r="AB43" s="289"/>
      <c r="AC43" s="224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1" t="s">
        <v>286</v>
      </c>
      <c r="AS43" s="219" t="e">
        <f>61.582*ACOS(SIN(AE41)*SIN(AG41)+COS(AE41)*COS(AG41)*(AE42-AG42))*6076.12</f>
        <v>#VALUE!</v>
      </c>
      <c r="AT43" s="223"/>
      <c r="AU43" s="223"/>
    </row>
    <row r="44" spans="1:47" s="120" customFormat="1" ht="35.1" customHeight="1" thickTop="1" thickBot="1" x14ac:dyDescent="0.3">
      <c r="A44" s="256" t="str">
        <f>IF(Z41=1,"VERIFIED",IF(AA41=1,"CHECKED",IF(V41=1,"RECHECK",IF(X41=1,"VERIFY",IF(Y41=1,"NEED APP","NOT SCHED")))))</f>
        <v>RECHECK</v>
      </c>
      <c r="B44" s="298"/>
      <c r="C44" s="301"/>
      <c r="D44" s="180" t="s">
        <v>192</v>
      </c>
      <c r="E44" s="194" t="s">
        <v>0</v>
      </c>
      <c r="F44" s="198" t="s">
        <v>0</v>
      </c>
      <c r="G44" s="189" t="s">
        <v>0</v>
      </c>
      <c r="H44" s="188" t="s">
        <v>0</v>
      </c>
      <c r="I44" s="198" t="s">
        <v>0</v>
      </c>
      <c r="J44" s="189" t="s">
        <v>0</v>
      </c>
      <c r="K44" s="131" t="str">
        <f>$N$7</f>
        <v xml:space="preserve"> </v>
      </c>
      <c r="L44" s="230" t="str">
        <f>IF(E44=" ","Not being used ",AU41*6076.12)</f>
        <v xml:space="preserve">Not being used </v>
      </c>
      <c r="M44" s="229">
        <v>0.3</v>
      </c>
      <c r="N44" s="265" t="str">
        <f>IF(W41=1,"Need Photo","Has Photo")</f>
        <v>Has Photo</v>
      </c>
      <c r="O44" s="264" t="s">
        <v>260</v>
      </c>
      <c r="P44" s="255" t="str">
        <f>IF(E44=" ","Not being used",(IF(L44&gt;O41,"OFF STA","ON STA")))</f>
        <v>Not being used</v>
      </c>
      <c r="Q44" s="331"/>
      <c r="R44" s="332"/>
      <c r="S44" s="332"/>
      <c r="T44" s="332"/>
      <c r="U44" s="339"/>
      <c r="V44" s="340"/>
      <c r="W44" s="340"/>
      <c r="X44" s="340"/>
      <c r="Y44" s="341"/>
      <c r="Z44" s="290"/>
      <c r="AA44" s="291"/>
      <c r="AB44" s="292"/>
      <c r="AC44" s="119"/>
    </row>
    <row r="45" spans="1:47" s="118" customFormat="1" ht="9" customHeight="1" thickTop="1" thickBot="1" x14ac:dyDescent="0.3">
      <c r="A45" s="241"/>
      <c r="B45" s="133" t="s">
        <v>11</v>
      </c>
      <c r="C45" s="134"/>
      <c r="D45" s="135" t="s">
        <v>12</v>
      </c>
      <c r="E45" s="191" t="s">
        <v>246</v>
      </c>
      <c r="F45" s="191" t="s">
        <v>247</v>
      </c>
      <c r="G45" s="183" t="s">
        <v>248</v>
      </c>
      <c r="H45" s="135" t="s">
        <v>246</v>
      </c>
      <c r="I45" s="191" t="s">
        <v>247</v>
      </c>
      <c r="J45" s="183" t="s">
        <v>248</v>
      </c>
      <c r="K45" s="136" t="s">
        <v>13</v>
      </c>
      <c r="L45" s="137" t="s">
        <v>14</v>
      </c>
      <c r="M45" s="137" t="s">
        <v>17</v>
      </c>
      <c r="N45" s="138" t="s">
        <v>15</v>
      </c>
      <c r="O45" s="139" t="s">
        <v>19</v>
      </c>
      <c r="P45" s="252" t="s">
        <v>256</v>
      </c>
      <c r="Q45" s="142" t="s">
        <v>252</v>
      </c>
      <c r="R45" s="143"/>
      <c r="S45" s="144" t="s">
        <v>191</v>
      </c>
      <c r="T45" s="243"/>
      <c r="U45" s="293" t="s">
        <v>289</v>
      </c>
      <c r="V45" s="294"/>
      <c r="W45" s="294"/>
      <c r="X45" s="294"/>
      <c r="Y45" s="295"/>
      <c r="Z45" s="173" t="s">
        <v>238</v>
      </c>
      <c r="AA45" s="174" t="s">
        <v>239</v>
      </c>
      <c r="AB45" s="175" t="s">
        <v>240</v>
      </c>
      <c r="AC45" s="214"/>
      <c r="AD45" s="215"/>
      <c r="AE45" s="216" t="s">
        <v>269</v>
      </c>
      <c r="AF45" s="215"/>
      <c r="AG45" s="216" t="s">
        <v>270</v>
      </c>
      <c r="AH45" s="216"/>
      <c r="AI45" s="216" t="s">
        <v>271</v>
      </c>
      <c r="AJ45" s="215"/>
      <c r="AK45" s="217" t="s">
        <v>281</v>
      </c>
      <c r="AL45" s="215"/>
      <c r="AM45" s="216"/>
      <c r="AN45" s="215"/>
      <c r="AO45" s="217" t="s">
        <v>278</v>
      </c>
      <c r="AP45" s="215"/>
      <c r="AQ45" s="216"/>
      <c r="AR45" s="215"/>
      <c r="AS45" s="216"/>
      <c r="AT45" s="215"/>
      <c r="AU45" s="215"/>
    </row>
    <row r="46" spans="1:47" s="121" customFormat="1" ht="15.95" customHeight="1" thickBot="1" x14ac:dyDescent="0.3">
      <c r="A46" s="125">
        <v>0</v>
      </c>
      <c r="B46" s="296" t="s">
        <v>314</v>
      </c>
      <c r="C46" s="299" t="s">
        <v>0</v>
      </c>
      <c r="D46" s="179" t="s">
        <v>237</v>
      </c>
      <c r="E46" s="192">
        <v>41</v>
      </c>
      <c r="F46" s="196">
        <v>30</v>
      </c>
      <c r="G46" s="126">
        <v>30.54</v>
      </c>
      <c r="H46" s="169">
        <v>71</v>
      </c>
      <c r="I46" s="196">
        <v>5</v>
      </c>
      <c r="J46" s="126">
        <v>26.4</v>
      </c>
      <c r="K46" s="302" t="s">
        <v>0</v>
      </c>
      <c r="L46" s="304" t="s">
        <v>0</v>
      </c>
      <c r="M46" s="306">
        <v>11.2</v>
      </c>
      <c r="N46" s="307">
        <f>IF(M46=" "," ",(M46+$L$7-M49))</f>
        <v>11</v>
      </c>
      <c r="O46" s="309">
        <v>500</v>
      </c>
      <c r="P46" s="311">
        <v>42955</v>
      </c>
      <c r="Q46" s="140">
        <v>43245</v>
      </c>
      <c r="R46" s="141">
        <v>43398</v>
      </c>
      <c r="S46" s="313" t="s">
        <v>304</v>
      </c>
      <c r="T46" s="314"/>
      <c r="U46" s="244">
        <v>1</v>
      </c>
      <c r="V46" s="148" t="s">
        <v>0</v>
      </c>
      <c r="W46" s="149" t="s">
        <v>0</v>
      </c>
      <c r="X46" s="150" t="s">
        <v>0</v>
      </c>
      <c r="Y46" s="151" t="s">
        <v>0</v>
      </c>
      <c r="Z46" s="152" t="s">
        <v>0</v>
      </c>
      <c r="AA46" s="148" t="s">
        <v>0</v>
      </c>
      <c r="AB46" s="153" t="s">
        <v>0</v>
      </c>
      <c r="AC46" s="218" t="s">
        <v>237</v>
      </c>
      <c r="AD46" s="221" t="s">
        <v>265</v>
      </c>
      <c r="AE46" s="220">
        <f>E46+F46/60+G46/60/60</f>
        <v>41.508483333333331</v>
      </c>
      <c r="AF46" s="221" t="s">
        <v>266</v>
      </c>
      <c r="AG46" s="220" t="e">
        <f>E49+F49/60+G49/60/60</f>
        <v>#VALUE!</v>
      </c>
      <c r="AH46" s="227" t="s">
        <v>272</v>
      </c>
      <c r="AI46" s="220" t="e">
        <f>AG46-AE46</f>
        <v>#VALUE!</v>
      </c>
      <c r="AJ46" s="221" t="s">
        <v>274</v>
      </c>
      <c r="AK46" s="220" t="e">
        <f>AI47*60*COS((AE46+AG46)/2*PI()/180)</f>
        <v>#VALUE!</v>
      </c>
      <c r="AL46" s="221" t="s">
        <v>276</v>
      </c>
      <c r="AM46" s="220" t="e">
        <f>AK46*6076.12</f>
        <v>#VALUE!</v>
      </c>
      <c r="AN46" s="221" t="s">
        <v>279</v>
      </c>
      <c r="AO46" s="220">
        <f>AE46*PI()/180</f>
        <v>0.7244597016758576</v>
      </c>
      <c r="AP46" s="221" t="s">
        <v>282</v>
      </c>
      <c r="AQ46" s="220" t="e">
        <f>AG46 *PI()/180</f>
        <v>#VALUE!</v>
      </c>
      <c r="AR46" s="221" t="s">
        <v>284</v>
      </c>
      <c r="AS46" s="220" t="e">
        <f>1*ATAN2(COS(AO46)*SIN(AQ46)-SIN(AO46)*COS(AQ46)*COS(AQ47-AO47),SIN(AQ47-AO47)*COS(AQ46))</f>
        <v>#VALUE!</v>
      </c>
      <c r="AT46" s="222" t="s">
        <v>287</v>
      </c>
      <c r="AU46" s="228" t="e">
        <f>SQRT(AK47*AK47+AK46*AK46)</f>
        <v>#VALUE!</v>
      </c>
    </row>
    <row r="47" spans="1:47" s="121" customFormat="1" ht="15.95" customHeight="1" thickTop="1" thickBot="1" x14ac:dyDescent="0.3">
      <c r="A47" s="181">
        <v>100117952586</v>
      </c>
      <c r="B47" s="297"/>
      <c r="C47" s="300"/>
      <c r="D47" s="179" t="s">
        <v>242</v>
      </c>
      <c r="E47" s="276" t="s">
        <v>262</v>
      </c>
      <c r="F47" s="277"/>
      <c r="G47" s="277"/>
      <c r="H47" s="277"/>
      <c r="I47" s="277"/>
      <c r="J47" s="278"/>
      <c r="K47" s="303"/>
      <c r="L47" s="305"/>
      <c r="M47" s="306"/>
      <c r="N47" s="308"/>
      <c r="O47" s="310"/>
      <c r="P47" s="312"/>
      <c r="Q47" s="315" t="s">
        <v>331</v>
      </c>
      <c r="R47" s="316"/>
      <c r="S47" s="316"/>
      <c r="T47" s="316"/>
      <c r="U47" s="319" t="s">
        <v>291</v>
      </c>
      <c r="V47" s="320"/>
      <c r="W47" s="320"/>
      <c r="X47" s="320"/>
      <c r="Y47" s="321"/>
      <c r="Z47" s="284" t="s">
        <v>306</v>
      </c>
      <c r="AA47" s="285"/>
      <c r="AB47" s="286"/>
      <c r="AC47" s="218" t="s">
        <v>192</v>
      </c>
      <c r="AD47" s="221" t="s">
        <v>267</v>
      </c>
      <c r="AE47" s="220">
        <f>H46+I46/60+J46/60/60</f>
        <v>71.090666666666664</v>
      </c>
      <c r="AF47" s="221" t="s">
        <v>268</v>
      </c>
      <c r="AG47" s="220" t="e">
        <f>H49+I49/60+J49/60/60</f>
        <v>#VALUE!</v>
      </c>
      <c r="AH47" s="227" t="s">
        <v>273</v>
      </c>
      <c r="AI47" s="220" t="e">
        <f>AE47-AG47</f>
        <v>#VALUE!</v>
      </c>
      <c r="AJ47" s="221" t="s">
        <v>275</v>
      </c>
      <c r="AK47" s="220" t="e">
        <f>AI46*60</f>
        <v>#VALUE!</v>
      </c>
      <c r="AL47" s="221" t="s">
        <v>277</v>
      </c>
      <c r="AM47" s="220" t="e">
        <f>AK47*6076.12</f>
        <v>#VALUE!</v>
      </c>
      <c r="AN47" s="221" t="s">
        <v>280</v>
      </c>
      <c r="AO47" s="220">
        <f>AE47*PI()/180</f>
        <v>1.2407662007711155</v>
      </c>
      <c r="AP47" s="221" t="s">
        <v>283</v>
      </c>
      <c r="AQ47" s="220" t="e">
        <f>AG47*PI()/180</f>
        <v>#VALUE!</v>
      </c>
      <c r="AR47" s="221" t="s">
        <v>285</v>
      </c>
      <c r="AS47" s="219" t="e">
        <f>IF(360+AS46/(2*PI())*360&gt;360,AS46/(PI())*360,360+AS46/(2*PI())*360)</f>
        <v>#VALUE!</v>
      </c>
      <c r="AT47" s="223"/>
      <c r="AU47" s="223"/>
    </row>
    <row r="48" spans="1:47" s="121" customFormat="1" ht="15.95" customHeight="1" thickBot="1" x14ac:dyDescent="0.3">
      <c r="A48" s="176">
        <v>8</v>
      </c>
      <c r="B48" s="297"/>
      <c r="C48" s="300"/>
      <c r="D48" s="179" t="s">
        <v>243</v>
      </c>
      <c r="E48" s="279" t="s">
        <v>261</v>
      </c>
      <c r="F48" s="280"/>
      <c r="G48" s="280"/>
      <c r="H48" s="280"/>
      <c r="I48" s="280"/>
      <c r="J48" s="281"/>
      <c r="K48" s="127" t="s">
        <v>16</v>
      </c>
      <c r="L48" s="237" t="s">
        <v>288</v>
      </c>
      <c r="M48" s="128" t="s">
        <v>250</v>
      </c>
      <c r="N48" s="129" t="s">
        <v>4</v>
      </c>
      <c r="O48" s="130" t="s">
        <v>18</v>
      </c>
      <c r="P48" s="253" t="s">
        <v>188</v>
      </c>
      <c r="Q48" s="318"/>
      <c r="R48" s="316"/>
      <c r="S48" s="316"/>
      <c r="T48" s="316"/>
      <c r="U48" s="322"/>
      <c r="V48" s="323"/>
      <c r="W48" s="323"/>
      <c r="X48" s="323"/>
      <c r="Y48" s="324"/>
      <c r="Z48" s="287"/>
      <c r="AA48" s="288"/>
      <c r="AB48" s="289"/>
      <c r="AC48" s="224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1" t="s">
        <v>286</v>
      </c>
      <c r="AS48" s="219" t="e">
        <f>61.582*ACOS(SIN(AE46)*SIN(AG46)+COS(AE46)*COS(AG46)*(AE47-AG47))*6076.12</f>
        <v>#VALUE!</v>
      </c>
      <c r="AT48" s="223"/>
      <c r="AU48" s="223"/>
    </row>
    <row r="49" spans="1:47" s="120" customFormat="1" ht="35.1" customHeight="1" thickTop="1" thickBot="1" x14ac:dyDescent="0.3">
      <c r="A49" s="177" t="str">
        <f>IF(Z46=1,"VERIFIED",IF(AA46=1,"CHECKED",IF(V46=1,"RECHECK",IF(X46=1,"VERIFY",IF(Y46=1,"NEED APP","NOT SCHED")))))</f>
        <v>NOT SCHED</v>
      </c>
      <c r="B49" s="298"/>
      <c r="C49" s="301"/>
      <c r="D49" s="180" t="s">
        <v>192</v>
      </c>
      <c r="E49" s="194" t="s">
        <v>0</v>
      </c>
      <c r="F49" s="198" t="s">
        <v>0</v>
      </c>
      <c r="G49" s="189"/>
      <c r="H49" s="188" t="s">
        <v>0</v>
      </c>
      <c r="I49" s="198" t="s">
        <v>0</v>
      </c>
      <c r="J49" s="189" t="s">
        <v>0</v>
      </c>
      <c r="K49" s="131" t="str">
        <f>$N$7</f>
        <v xml:space="preserve"> </v>
      </c>
      <c r="L49" s="230" t="str">
        <f>IF(E49=" ","Not being used ",AU46*6076.12)</f>
        <v xml:space="preserve">Not being used </v>
      </c>
      <c r="M49" s="229">
        <v>0.2</v>
      </c>
      <c r="N49" s="263" t="str">
        <f>IF(W46=1,"Need Photo","Has Photo")</f>
        <v>Has Photo</v>
      </c>
      <c r="O49" s="264" t="s">
        <v>260</v>
      </c>
      <c r="P49" s="255" t="str">
        <f>IF(E49=" ","Not being used",(IF(L49&gt;O46,"OFF STA","ON STA")))</f>
        <v>Not being used</v>
      </c>
      <c r="Q49" s="342"/>
      <c r="R49" s="343"/>
      <c r="S49" s="343"/>
      <c r="T49" s="343"/>
      <c r="U49" s="325"/>
      <c r="V49" s="326"/>
      <c r="W49" s="326"/>
      <c r="X49" s="326"/>
      <c r="Y49" s="327"/>
      <c r="Z49" s="290"/>
      <c r="AA49" s="291"/>
      <c r="AB49" s="292"/>
      <c r="AC49" s="119"/>
    </row>
    <row r="50" spans="1:47" s="118" customFormat="1" ht="9" customHeight="1" thickTop="1" thickBot="1" x14ac:dyDescent="0.3">
      <c r="A50" s="241"/>
      <c r="B50" s="133" t="s">
        <v>11</v>
      </c>
      <c r="C50" s="134"/>
      <c r="D50" s="135" t="s">
        <v>12</v>
      </c>
      <c r="E50" s="191" t="s">
        <v>246</v>
      </c>
      <c r="F50" s="191" t="s">
        <v>247</v>
      </c>
      <c r="G50" s="183" t="s">
        <v>248</v>
      </c>
      <c r="H50" s="135" t="s">
        <v>246</v>
      </c>
      <c r="I50" s="191" t="s">
        <v>247</v>
      </c>
      <c r="J50" s="183" t="s">
        <v>248</v>
      </c>
      <c r="K50" s="136" t="s">
        <v>13</v>
      </c>
      <c r="L50" s="137" t="s">
        <v>14</v>
      </c>
      <c r="M50" s="137" t="s">
        <v>17</v>
      </c>
      <c r="N50" s="266" t="s">
        <v>15</v>
      </c>
      <c r="O50" s="267" t="s">
        <v>19</v>
      </c>
      <c r="P50" s="268" t="s">
        <v>256</v>
      </c>
      <c r="Q50" s="142" t="s">
        <v>252</v>
      </c>
      <c r="R50" s="143"/>
      <c r="S50" s="144" t="s">
        <v>191</v>
      </c>
      <c r="T50" s="243"/>
      <c r="U50" s="293" t="s">
        <v>289</v>
      </c>
      <c r="V50" s="294"/>
      <c r="W50" s="294"/>
      <c r="X50" s="294"/>
      <c r="Y50" s="295"/>
      <c r="Z50" s="145" t="s">
        <v>238</v>
      </c>
      <c r="AA50" s="146" t="s">
        <v>239</v>
      </c>
      <c r="AB50" s="147" t="s">
        <v>240</v>
      </c>
      <c r="AC50" s="214"/>
      <c r="AD50" s="215"/>
      <c r="AE50" s="216" t="s">
        <v>269</v>
      </c>
      <c r="AF50" s="215"/>
      <c r="AG50" s="216" t="s">
        <v>270</v>
      </c>
      <c r="AH50" s="216"/>
      <c r="AI50" s="216" t="s">
        <v>271</v>
      </c>
      <c r="AJ50" s="215"/>
      <c r="AK50" s="217" t="s">
        <v>281</v>
      </c>
      <c r="AL50" s="215"/>
      <c r="AM50" s="216"/>
      <c r="AN50" s="215"/>
      <c r="AO50" s="217" t="s">
        <v>278</v>
      </c>
      <c r="AP50" s="215"/>
      <c r="AQ50" s="216"/>
      <c r="AR50" s="215"/>
      <c r="AS50" s="216"/>
      <c r="AT50" s="215"/>
      <c r="AU50" s="215"/>
    </row>
    <row r="51" spans="1:47" s="121" customFormat="1" ht="15.95" customHeight="1" thickBot="1" x14ac:dyDescent="0.3">
      <c r="A51" s="125">
        <v>0</v>
      </c>
      <c r="B51" s="296" t="s">
        <v>316</v>
      </c>
      <c r="C51" s="299" t="s">
        <v>0</v>
      </c>
      <c r="D51" s="179" t="s">
        <v>237</v>
      </c>
      <c r="E51" s="192">
        <v>41</v>
      </c>
      <c r="F51" s="196">
        <v>30</v>
      </c>
      <c r="G51" s="126">
        <v>34.299999999999997</v>
      </c>
      <c r="H51" s="169">
        <v>71</v>
      </c>
      <c r="I51" s="196">
        <v>5</v>
      </c>
      <c r="J51" s="126">
        <v>23.9</v>
      </c>
      <c r="K51" s="302" t="s">
        <v>0</v>
      </c>
      <c r="L51" s="304" t="s">
        <v>0</v>
      </c>
      <c r="M51" s="306">
        <v>5.2</v>
      </c>
      <c r="N51" s="307">
        <f>IF(M51=" "," ",(M51+$L$7-M54))</f>
        <v>5</v>
      </c>
      <c r="O51" s="309">
        <v>500</v>
      </c>
      <c r="P51" s="311">
        <v>42955</v>
      </c>
      <c r="Q51" s="140">
        <v>43245</v>
      </c>
      <c r="R51" s="141">
        <v>43398</v>
      </c>
      <c r="S51" s="313" t="s">
        <v>304</v>
      </c>
      <c r="T51" s="314"/>
      <c r="U51" s="244">
        <v>1</v>
      </c>
      <c r="V51" s="148" t="s">
        <v>0</v>
      </c>
      <c r="W51" s="149" t="s">
        <v>0</v>
      </c>
      <c r="X51" s="150" t="s">
        <v>0</v>
      </c>
      <c r="Y51" s="151" t="s">
        <v>0</v>
      </c>
      <c r="Z51" s="152" t="s">
        <v>0</v>
      </c>
      <c r="AA51" s="148" t="s">
        <v>0</v>
      </c>
      <c r="AB51" s="153" t="s">
        <v>0</v>
      </c>
      <c r="AC51" s="218" t="s">
        <v>237</v>
      </c>
      <c r="AD51" s="221" t="s">
        <v>265</v>
      </c>
      <c r="AE51" s="220">
        <f>E51+F51/60+G51/60/60</f>
        <v>41.509527777777777</v>
      </c>
      <c r="AF51" s="221" t="s">
        <v>266</v>
      </c>
      <c r="AG51" s="220" t="e">
        <f>E54+F54/60+G54/60/60</f>
        <v>#VALUE!</v>
      </c>
      <c r="AH51" s="227" t="s">
        <v>272</v>
      </c>
      <c r="AI51" s="220" t="e">
        <f>AG51-AE51</f>
        <v>#VALUE!</v>
      </c>
      <c r="AJ51" s="221" t="s">
        <v>274</v>
      </c>
      <c r="AK51" s="220" t="e">
        <f>AI52*60*COS((AE51+AG51)/2*PI()/180)</f>
        <v>#VALUE!</v>
      </c>
      <c r="AL51" s="221" t="s">
        <v>276</v>
      </c>
      <c r="AM51" s="220" t="e">
        <f>AK51*6076.12</f>
        <v>#VALUE!</v>
      </c>
      <c r="AN51" s="221" t="s">
        <v>279</v>
      </c>
      <c r="AO51" s="220">
        <f>AE51*PI()/180</f>
        <v>0.72447793067026722</v>
      </c>
      <c r="AP51" s="221" t="s">
        <v>282</v>
      </c>
      <c r="AQ51" s="220" t="e">
        <f>AG51 *PI()/180</f>
        <v>#VALUE!</v>
      </c>
      <c r="AR51" s="221" t="s">
        <v>284</v>
      </c>
      <c r="AS51" s="220" t="e">
        <f>1*ATAN2(COS(AO51)*SIN(AQ51)-SIN(AO51)*COS(AQ51)*COS(AQ52-AO52),SIN(AQ52-AO52)*COS(AQ51))</f>
        <v>#VALUE!</v>
      </c>
      <c r="AT51" s="222" t="s">
        <v>287</v>
      </c>
      <c r="AU51" s="228" t="e">
        <f>SQRT(AK52*AK52+AK51*AK51)</f>
        <v>#VALUE!</v>
      </c>
    </row>
    <row r="52" spans="1:47" s="121" customFormat="1" ht="15.95" customHeight="1" thickTop="1" thickBot="1" x14ac:dyDescent="0.3">
      <c r="A52" s="181">
        <v>100117805657</v>
      </c>
      <c r="B52" s="297"/>
      <c r="C52" s="300"/>
      <c r="D52" s="179" t="s">
        <v>242</v>
      </c>
      <c r="E52" s="276" t="s">
        <v>262</v>
      </c>
      <c r="F52" s="277"/>
      <c r="G52" s="277"/>
      <c r="H52" s="277"/>
      <c r="I52" s="277"/>
      <c r="J52" s="278"/>
      <c r="K52" s="303"/>
      <c r="L52" s="305"/>
      <c r="M52" s="306"/>
      <c r="N52" s="308"/>
      <c r="O52" s="310"/>
      <c r="P52" s="312"/>
      <c r="Q52" s="315" t="s">
        <v>317</v>
      </c>
      <c r="R52" s="316"/>
      <c r="S52" s="316"/>
      <c r="T52" s="316"/>
      <c r="U52" s="319" t="s">
        <v>291</v>
      </c>
      <c r="V52" s="320"/>
      <c r="W52" s="320"/>
      <c r="X52" s="320"/>
      <c r="Y52" s="321"/>
      <c r="Z52" s="284" t="s">
        <v>306</v>
      </c>
      <c r="AA52" s="285"/>
      <c r="AB52" s="286"/>
      <c r="AC52" s="218" t="s">
        <v>192</v>
      </c>
      <c r="AD52" s="221" t="s">
        <v>267</v>
      </c>
      <c r="AE52" s="220">
        <f>H51+I51/60+J51/60/60</f>
        <v>71.089972222222215</v>
      </c>
      <c r="AF52" s="221" t="s">
        <v>268</v>
      </c>
      <c r="AG52" s="220" t="e">
        <f>H54+I54/60+J54/60/60</f>
        <v>#VALUE!</v>
      </c>
      <c r="AH52" s="227" t="s">
        <v>273</v>
      </c>
      <c r="AI52" s="220" t="e">
        <f>AE52-AG52</f>
        <v>#VALUE!</v>
      </c>
      <c r="AJ52" s="221" t="s">
        <v>275</v>
      </c>
      <c r="AK52" s="220" t="e">
        <f>AI51*60</f>
        <v>#VALUE!</v>
      </c>
      <c r="AL52" s="221" t="s">
        <v>277</v>
      </c>
      <c r="AM52" s="220" t="e">
        <f>AK52*6076.12</f>
        <v>#VALUE!</v>
      </c>
      <c r="AN52" s="221" t="s">
        <v>280</v>
      </c>
      <c r="AO52" s="220">
        <f>AE52*PI()/180</f>
        <v>1.2407540804290877</v>
      </c>
      <c r="AP52" s="221" t="s">
        <v>283</v>
      </c>
      <c r="AQ52" s="220" t="e">
        <f>AG52*PI()/180</f>
        <v>#VALUE!</v>
      </c>
      <c r="AR52" s="221" t="s">
        <v>285</v>
      </c>
      <c r="AS52" s="219" t="e">
        <f>IF(360+AS51/(2*PI())*360&gt;360,AS51/(PI())*360,360+AS51/(2*PI())*360)</f>
        <v>#VALUE!</v>
      </c>
      <c r="AT52" s="223"/>
      <c r="AU52" s="223"/>
    </row>
    <row r="53" spans="1:47" s="121" customFormat="1" ht="15.95" customHeight="1" thickBot="1" x14ac:dyDescent="0.3">
      <c r="A53" s="176">
        <v>9</v>
      </c>
      <c r="B53" s="297"/>
      <c r="C53" s="300"/>
      <c r="D53" s="179" t="s">
        <v>243</v>
      </c>
      <c r="E53" s="279" t="s">
        <v>261</v>
      </c>
      <c r="F53" s="280"/>
      <c r="G53" s="280"/>
      <c r="H53" s="280"/>
      <c r="I53" s="280"/>
      <c r="J53" s="281"/>
      <c r="K53" s="127" t="s">
        <v>16</v>
      </c>
      <c r="L53" s="237" t="s">
        <v>288</v>
      </c>
      <c r="M53" s="128" t="s">
        <v>250</v>
      </c>
      <c r="N53" s="129" t="s">
        <v>4</v>
      </c>
      <c r="O53" s="130" t="s">
        <v>18</v>
      </c>
      <c r="P53" s="253" t="s">
        <v>188</v>
      </c>
      <c r="Q53" s="318"/>
      <c r="R53" s="316"/>
      <c r="S53" s="316"/>
      <c r="T53" s="316"/>
      <c r="U53" s="322"/>
      <c r="V53" s="323"/>
      <c r="W53" s="323"/>
      <c r="X53" s="323"/>
      <c r="Y53" s="324"/>
      <c r="Z53" s="287"/>
      <c r="AA53" s="288"/>
      <c r="AB53" s="289"/>
      <c r="AC53" s="224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23"/>
      <c r="AO53" s="223"/>
      <c r="AP53" s="223"/>
      <c r="AQ53" s="223"/>
      <c r="AR53" s="221" t="s">
        <v>286</v>
      </c>
      <c r="AS53" s="219" t="e">
        <f>61.582*ACOS(SIN(AE51)*SIN(AG51)+COS(AE51)*COS(AG51)*(AE52-AG52))*6076.12</f>
        <v>#VALUE!</v>
      </c>
      <c r="AT53" s="223"/>
      <c r="AU53" s="223"/>
    </row>
    <row r="54" spans="1:47" s="120" customFormat="1" ht="35.1" customHeight="1" thickTop="1" thickBot="1" x14ac:dyDescent="0.3">
      <c r="A54" s="177" t="str">
        <f>IF(Z51=1,"VERIFIED",IF(AA51=1,"CHECKED",IF(V51=1,"RECHECK",IF(X51=1,"VERIFY",IF(Y51=1,"NEED APP","NOT SCHED")))))</f>
        <v>NOT SCHED</v>
      </c>
      <c r="B54" s="298"/>
      <c r="C54" s="301"/>
      <c r="D54" s="180" t="s">
        <v>192</v>
      </c>
      <c r="E54" s="194" t="s">
        <v>0</v>
      </c>
      <c r="F54" s="198" t="s">
        <v>0</v>
      </c>
      <c r="G54" s="189" t="s">
        <v>0</v>
      </c>
      <c r="H54" s="188" t="s">
        <v>0</v>
      </c>
      <c r="I54" s="198" t="s">
        <v>0</v>
      </c>
      <c r="J54" s="189" t="s">
        <v>0</v>
      </c>
      <c r="K54" s="131" t="str">
        <f>$N$7</f>
        <v xml:space="preserve"> </v>
      </c>
      <c r="L54" s="230" t="str">
        <f>IF(E54=" ","Not being used ",AU51*6076.12)</f>
        <v xml:space="preserve">Not being used </v>
      </c>
      <c r="M54" s="229">
        <v>0.2</v>
      </c>
      <c r="N54" s="265" t="str">
        <f>IF(W51=1,"Need Photo","Has Photo")</f>
        <v>Has Photo</v>
      </c>
      <c r="O54" s="264" t="s">
        <v>260</v>
      </c>
      <c r="P54" s="255" t="str">
        <f>IF(E54=" ","Not being used",(IF(L54&gt;O51,"OFF STA","ON STA")))</f>
        <v>Not being used</v>
      </c>
      <c r="Q54" s="342"/>
      <c r="R54" s="343"/>
      <c r="S54" s="343"/>
      <c r="T54" s="343"/>
      <c r="U54" s="325"/>
      <c r="V54" s="326"/>
      <c r="W54" s="326"/>
      <c r="X54" s="326"/>
      <c r="Y54" s="327"/>
      <c r="Z54" s="290"/>
      <c r="AA54" s="291"/>
      <c r="AB54" s="292"/>
      <c r="AC54" s="119"/>
    </row>
    <row r="55" spans="1:47" s="118" customFormat="1" ht="9" customHeight="1" thickTop="1" thickBot="1" x14ac:dyDescent="0.3">
      <c r="A55" s="241"/>
      <c r="B55" s="133" t="s">
        <v>11</v>
      </c>
      <c r="C55" s="134"/>
      <c r="D55" s="135" t="s">
        <v>12</v>
      </c>
      <c r="E55" s="191" t="s">
        <v>246</v>
      </c>
      <c r="F55" s="191" t="s">
        <v>247</v>
      </c>
      <c r="G55" s="183" t="s">
        <v>248</v>
      </c>
      <c r="H55" s="135" t="s">
        <v>246</v>
      </c>
      <c r="I55" s="191" t="s">
        <v>247</v>
      </c>
      <c r="J55" s="183" t="s">
        <v>248</v>
      </c>
      <c r="K55" s="136" t="s">
        <v>13</v>
      </c>
      <c r="L55" s="137" t="s">
        <v>14</v>
      </c>
      <c r="M55" s="137" t="s">
        <v>17</v>
      </c>
      <c r="N55" s="138" t="s">
        <v>15</v>
      </c>
      <c r="O55" s="139" t="s">
        <v>19</v>
      </c>
      <c r="P55" s="252" t="s">
        <v>256</v>
      </c>
      <c r="Q55" s="142" t="s">
        <v>252</v>
      </c>
      <c r="R55" s="143"/>
      <c r="S55" s="144" t="s">
        <v>191</v>
      </c>
      <c r="T55" s="243"/>
      <c r="U55" s="293" t="s">
        <v>289</v>
      </c>
      <c r="V55" s="294"/>
      <c r="W55" s="294"/>
      <c r="X55" s="294"/>
      <c r="Y55" s="295"/>
      <c r="Z55" s="145" t="s">
        <v>238</v>
      </c>
      <c r="AA55" s="146" t="s">
        <v>239</v>
      </c>
      <c r="AB55" s="147" t="s">
        <v>240</v>
      </c>
      <c r="AC55" s="214"/>
      <c r="AD55" s="215"/>
      <c r="AE55" s="216" t="s">
        <v>269</v>
      </c>
      <c r="AF55" s="215"/>
      <c r="AG55" s="216" t="s">
        <v>270</v>
      </c>
      <c r="AH55" s="216"/>
      <c r="AI55" s="216" t="s">
        <v>271</v>
      </c>
      <c r="AJ55" s="215"/>
      <c r="AK55" s="217" t="s">
        <v>281</v>
      </c>
      <c r="AL55" s="215"/>
      <c r="AM55" s="216"/>
      <c r="AN55" s="215"/>
      <c r="AO55" s="217" t="s">
        <v>278</v>
      </c>
      <c r="AP55" s="215"/>
      <c r="AQ55" s="216"/>
      <c r="AR55" s="215"/>
      <c r="AS55" s="216"/>
      <c r="AT55" s="215"/>
      <c r="AU55" s="215"/>
    </row>
    <row r="56" spans="1:47" s="121" customFormat="1" ht="15.95" customHeight="1" thickBot="1" x14ac:dyDescent="0.3">
      <c r="A56" s="125">
        <v>0</v>
      </c>
      <c r="B56" s="296" t="s">
        <v>319</v>
      </c>
      <c r="C56" s="299" t="s">
        <v>0</v>
      </c>
      <c r="D56" s="179" t="s">
        <v>237</v>
      </c>
      <c r="E56" s="192">
        <v>41</v>
      </c>
      <c r="F56" s="196">
        <v>30</v>
      </c>
      <c r="G56" s="126">
        <v>54.8</v>
      </c>
      <c r="H56" s="169">
        <v>71</v>
      </c>
      <c r="I56" s="196">
        <v>4</v>
      </c>
      <c r="J56" s="126">
        <v>8.6999999999999993</v>
      </c>
      <c r="K56" s="302" t="s">
        <v>0</v>
      </c>
      <c r="L56" s="304" t="s">
        <v>0</v>
      </c>
      <c r="M56" s="306">
        <v>7.4</v>
      </c>
      <c r="N56" s="307">
        <f>IF(M56=" "," ",(M56+$L$7-M59))</f>
        <v>7.1000000000000005</v>
      </c>
      <c r="O56" s="309">
        <v>500</v>
      </c>
      <c r="P56" s="311">
        <v>42955</v>
      </c>
      <c r="Q56" s="140">
        <v>43245</v>
      </c>
      <c r="R56" s="141">
        <v>43398</v>
      </c>
      <c r="S56" s="313" t="s">
        <v>304</v>
      </c>
      <c r="T56" s="314"/>
      <c r="U56" s="244">
        <v>1</v>
      </c>
      <c r="V56" s="148" t="s">
        <v>0</v>
      </c>
      <c r="W56" s="149" t="s">
        <v>0</v>
      </c>
      <c r="X56" s="150" t="s">
        <v>0</v>
      </c>
      <c r="Y56" s="151" t="s">
        <v>0</v>
      </c>
      <c r="Z56" s="152" t="s">
        <v>0</v>
      </c>
      <c r="AA56" s="148" t="s">
        <v>0</v>
      </c>
      <c r="AB56" s="153" t="s">
        <v>0</v>
      </c>
      <c r="AC56" s="218" t="s">
        <v>237</v>
      </c>
      <c r="AD56" s="221" t="s">
        <v>265</v>
      </c>
      <c r="AE56" s="220">
        <f>E56+F56/60+G56/60/60</f>
        <v>41.515222222222221</v>
      </c>
      <c r="AF56" s="221" t="s">
        <v>266</v>
      </c>
      <c r="AG56" s="220" t="e">
        <f>E59+F59/60+G59/60/60</f>
        <v>#VALUE!</v>
      </c>
      <c r="AH56" s="227" t="s">
        <v>272</v>
      </c>
      <c r="AI56" s="220" t="e">
        <f>AG56-AE56</f>
        <v>#VALUE!</v>
      </c>
      <c r="AJ56" s="221" t="s">
        <v>274</v>
      </c>
      <c r="AK56" s="220" t="e">
        <f>AI57*60*COS((AE56+AG56)/2*PI()/180)</f>
        <v>#VALUE!</v>
      </c>
      <c r="AL56" s="221" t="s">
        <v>276</v>
      </c>
      <c r="AM56" s="220" t="e">
        <f>AK56*6076.12</f>
        <v>#VALUE!</v>
      </c>
      <c r="AN56" s="221" t="s">
        <v>279</v>
      </c>
      <c r="AO56" s="220">
        <f>AE56*PI()/180</f>
        <v>0.72457731747489473</v>
      </c>
      <c r="AP56" s="221" t="s">
        <v>282</v>
      </c>
      <c r="AQ56" s="220" t="e">
        <f>AG56 *PI()/180</f>
        <v>#VALUE!</v>
      </c>
      <c r="AR56" s="221" t="s">
        <v>284</v>
      </c>
      <c r="AS56" s="220" t="e">
        <f>1*ATAN2(COS(AO56)*SIN(AQ56)-SIN(AO56)*COS(AQ56)*COS(AQ57-AO57),SIN(AQ57-AO57)*COS(AQ56))</f>
        <v>#VALUE!</v>
      </c>
      <c r="AT56" s="222" t="s">
        <v>287</v>
      </c>
      <c r="AU56" s="228" t="e">
        <f>SQRT(AK57*AK57+AK56*AK56)</f>
        <v>#VALUE!</v>
      </c>
    </row>
    <row r="57" spans="1:47" s="121" customFormat="1" ht="15.95" customHeight="1" thickTop="1" thickBot="1" x14ac:dyDescent="0.3">
      <c r="A57" s="181">
        <v>100117952664</v>
      </c>
      <c r="B57" s="297"/>
      <c r="C57" s="300"/>
      <c r="D57" s="179" t="s">
        <v>242</v>
      </c>
      <c r="E57" s="276" t="s">
        <v>262</v>
      </c>
      <c r="F57" s="277"/>
      <c r="G57" s="277"/>
      <c r="H57" s="277"/>
      <c r="I57" s="277"/>
      <c r="J57" s="278"/>
      <c r="K57" s="303"/>
      <c r="L57" s="305"/>
      <c r="M57" s="306"/>
      <c r="N57" s="308"/>
      <c r="O57" s="310"/>
      <c r="P57" s="312"/>
      <c r="Q57" s="315" t="s">
        <v>318</v>
      </c>
      <c r="R57" s="316"/>
      <c r="S57" s="316"/>
      <c r="T57" s="316"/>
      <c r="U57" s="319" t="s">
        <v>291</v>
      </c>
      <c r="V57" s="320"/>
      <c r="W57" s="320"/>
      <c r="X57" s="320"/>
      <c r="Y57" s="321"/>
      <c r="Z57" s="284" t="s">
        <v>306</v>
      </c>
      <c r="AA57" s="285"/>
      <c r="AB57" s="286"/>
      <c r="AC57" s="218" t="s">
        <v>192</v>
      </c>
      <c r="AD57" s="221" t="s">
        <v>267</v>
      </c>
      <c r="AE57" s="220">
        <f>H56+I56/60+J56/60/60</f>
        <v>71.069083333333325</v>
      </c>
      <c r="AF57" s="221" t="s">
        <v>268</v>
      </c>
      <c r="AG57" s="220" t="e">
        <f>H59+I59/60+J59/60/60</f>
        <v>#VALUE!</v>
      </c>
      <c r="AH57" s="227" t="s">
        <v>273</v>
      </c>
      <c r="AI57" s="220" t="e">
        <f>AE57-AG57</f>
        <v>#VALUE!</v>
      </c>
      <c r="AJ57" s="221" t="s">
        <v>275</v>
      </c>
      <c r="AK57" s="220" t="e">
        <f>AI56*60</f>
        <v>#VALUE!</v>
      </c>
      <c r="AL57" s="221" t="s">
        <v>277</v>
      </c>
      <c r="AM57" s="220" t="e">
        <f>AK57*6076.12</f>
        <v>#VALUE!</v>
      </c>
      <c r="AN57" s="221" t="s">
        <v>280</v>
      </c>
      <c r="AO57" s="220">
        <f>AE57*PI()/180</f>
        <v>1.2403895005408931</v>
      </c>
      <c r="AP57" s="221" t="s">
        <v>283</v>
      </c>
      <c r="AQ57" s="220" t="e">
        <f>AG57*PI()/180</f>
        <v>#VALUE!</v>
      </c>
      <c r="AR57" s="221" t="s">
        <v>285</v>
      </c>
      <c r="AS57" s="219" t="e">
        <f>IF(360+AS56/(2*PI())*360&gt;360,AS56/(PI())*360,360+AS56/(2*PI())*360)</f>
        <v>#VALUE!</v>
      </c>
      <c r="AT57" s="223"/>
      <c r="AU57" s="223"/>
    </row>
    <row r="58" spans="1:47" s="121" customFormat="1" ht="15.95" customHeight="1" thickBot="1" x14ac:dyDescent="0.3">
      <c r="A58" s="176">
        <v>10</v>
      </c>
      <c r="B58" s="297"/>
      <c r="C58" s="300"/>
      <c r="D58" s="179" t="s">
        <v>243</v>
      </c>
      <c r="E58" s="279" t="s">
        <v>261</v>
      </c>
      <c r="F58" s="280"/>
      <c r="G58" s="280"/>
      <c r="H58" s="280"/>
      <c r="I58" s="280"/>
      <c r="J58" s="281"/>
      <c r="K58" s="127" t="s">
        <v>16</v>
      </c>
      <c r="L58" s="237" t="s">
        <v>288</v>
      </c>
      <c r="M58" s="128" t="s">
        <v>250</v>
      </c>
      <c r="N58" s="129" t="s">
        <v>4</v>
      </c>
      <c r="O58" s="130" t="s">
        <v>18</v>
      </c>
      <c r="P58" s="253" t="s">
        <v>188</v>
      </c>
      <c r="Q58" s="318"/>
      <c r="R58" s="316"/>
      <c r="S58" s="316"/>
      <c r="T58" s="316"/>
      <c r="U58" s="322"/>
      <c r="V58" s="323"/>
      <c r="W58" s="323"/>
      <c r="X58" s="323"/>
      <c r="Y58" s="324"/>
      <c r="Z58" s="287"/>
      <c r="AA58" s="288"/>
      <c r="AB58" s="289"/>
      <c r="AC58" s="224"/>
      <c r="AD58" s="223"/>
      <c r="AE58" s="223"/>
      <c r="AF58" s="223"/>
      <c r="AG58" s="223"/>
      <c r="AH58" s="223"/>
      <c r="AI58" s="223"/>
      <c r="AJ58" s="223"/>
      <c r="AK58" s="223"/>
      <c r="AL58" s="223"/>
      <c r="AM58" s="223"/>
      <c r="AN58" s="223"/>
      <c r="AO58" s="223"/>
      <c r="AP58" s="223"/>
      <c r="AQ58" s="223"/>
      <c r="AR58" s="221" t="s">
        <v>286</v>
      </c>
      <c r="AS58" s="219" t="e">
        <f>61.582*ACOS(SIN(AE56)*SIN(AG56)+COS(AE56)*COS(AG56)*(AE57-AG57))*6076.12</f>
        <v>#VALUE!</v>
      </c>
      <c r="AT58" s="223"/>
      <c r="AU58" s="223"/>
    </row>
    <row r="59" spans="1:47" s="120" customFormat="1" ht="35.1" customHeight="1" thickTop="1" thickBot="1" x14ac:dyDescent="0.3">
      <c r="A59" s="177" t="str">
        <f>IF(Z56=1,"VERIFIED",IF(AA56=1,"CHECKED",IF(V56=1,"RECHECK",IF(X56=1,"VERIFY",IF(Y56=1,"NEED APP","NOT SCHED")))))</f>
        <v>NOT SCHED</v>
      </c>
      <c r="B59" s="298"/>
      <c r="C59" s="301"/>
      <c r="D59" s="180" t="s">
        <v>192</v>
      </c>
      <c r="E59" s="194" t="s">
        <v>0</v>
      </c>
      <c r="F59" s="198" t="s">
        <v>0</v>
      </c>
      <c r="G59" s="189" t="s">
        <v>0</v>
      </c>
      <c r="H59" s="188" t="s">
        <v>0</v>
      </c>
      <c r="I59" s="198" t="s">
        <v>0</v>
      </c>
      <c r="J59" s="189" t="s">
        <v>0</v>
      </c>
      <c r="K59" s="131" t="str">
        <f>$N$7</f>
        <v xml:space="preserve"> </v>
      </c>
      <c r="L59" s="230" t="str">
        <f>IF(E59=" ","Not being used ",AU56*6076.12)</f>
        <v xml:space="preserve">Not being used </v>
      </c>
      <c r="M59" s="229">
        <v>0.3</v>
      </c>
      <c r="N59" s="265" t="str">
        <f>IF(W56=1,"Need Photo","Has Photo")</f>
        <v>Has Photo</v>
      </c>
      <c r="O59" s="264" t="s">
        <v>260</v>
      </c>
      <c r="P59" s="255" t="str">
        <f>IF(E59=" ","Not being used",(IF(L59&gt;O56,"OFF STA","ON STA")))</f>
        <v>Not being used</v>
      </c>
      <c r="Q59" s="342"/>
      <c r="R59" s="343"/>
      <c r="S59" s="343"/>
      <c r="T59" s="343"/>
      <c r="U59" s="325"/>
      <c r="V59" s="326"/>
      <c r="W59" s="326"/>
      <c r="X59" s="326"/>
      <c r="Y59" s="327"/>
      <c r="Z59" s="290"/>
      <c r="AA59" s="291"/>
      <c r="AB59" s="292"/>
      <c r="AC59" s="119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</row>
    <row r="60" spans="1:47" s="120" customFormat="1" ht="78" customHeight="1" thickTop="1" thickBot="1" x14ac:dyDescent="0.3">
      <c r="A60" s="282" t="s">
        <v>264</v>
      </c>
      <c r="B60" s="283"/>
      <c r="C60" s="283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45"/>
      <c r="V60" s="164"/>
      <c r="W60" s="164"/>
      <c r="X60" s="164"/>
      <c r="Y60" s="165"/>
      <c r="Z60" s="161"/>
      <c r="AA60" s="162"/>
      <c r="AB60" s="163"/>
      <c r="AC60" s="119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5"/>
      <c r="AP60" s="235"/>
      <c r="AQ60" s="235"/>
      <c r="AR60" s="235"/>
      <c r="AS60" s="235"/>
      <c r="AT60" s="235"/>
      <c r="AU60" s="235"/>
    </row>
    <row r="61" spans="1:47" s="7" customFormat="1" ht="16.5" customHeight="1" thickTop="1" thickBot="1" x14ac:dyDescent="0.3">
      <c r="A61" s="551" t="s">
        <v>257</v>
      </c>
      <c r="B61" s="557" t="s">
        <v>394</v>
      </c>
      <c r="C61" s="558"/>
      <c r="D61" s="559"/>
      <c r="E61" s="539" t="s">
        <v>249</v>
      </c>
      <c r="F61" s="540"/>
      <c r="G61" s="543"/>
      <c r="H61" s="560" t="s">
        <v>251</v>
      </c>
      <c r="I61" s="561"/>
      <c r="J61" s="562"/>
      <c r="K61" s="563" t="s">
        <v>0</v>
      </c>
      <c r="L61" s="553" t="s">
        <v>0</v>
      </c>
      <c r="M61" s="554" t="s">
        <v>0</v>
      </c>
      <c r="N61" s="555" t="s">
        <v>0</v>
      </c>
      <c r="O61" s="564"/>
      <c r="P61" s="565" t="str">
        <f>P7</f>
        <v>D07 - FOXTROT-A  Westport River East Run</v>
      </c>
      <c r="Q61" s="565"/>
      <c r="R61" s="565"/>
      <c r="S61" s="565"/>
      <c r="T61" s="544"/>
      <c r="U61" s="566"/>
      <c r="V61" s="547"/>
      <c r="W61" s="548"/>
      <c r="X61" s="549"/>
      <c r="Y61" s="567"/>
      <c r="Z61" s="568"/>
      <c r="AA61" s="569"/>
      <c r="AB61" s="570"/>
      <c r="AC61" s="8"/>
      <c r="AD61" s="236"/>
      <c r="AE61" s="236"/>
      <c r="AF61" s="236"/>
      <c r="AG61" s="236"/>
      <c r="AH61" s="236"/>
      <c r="AI61" s="236"/>
      <c r="AJ61" s="236"/>
      <c r="AK61" s="236"/>
      <c r="AL61" s="236"/>
      <c r="AM61" s="236"/>
      <c r="AN61" s="236"/>
      <c r="AO61" s="236"/>
      <c r="AP61" s="236"/>
      <c r="AQ61" s="236"/>
      <c r="AR61" s="236"/>
      <c r="AS61" s="236"/>
      <c r="AT61" s="236"/>
      <c r="AU61" s="236"/>
    </row>
    <row r="62" spans="1:47" s="118" customFormat="1" ht="9" customHeight="1" thickTop="1" thickBot="1" x14ac:dyDescent="0.3">
      <c r="A62" s="241"/>
      <c r="B62" s="133" t="s">
        <v>11</v>
      </c>
      <c r="C62" s="134"/>
      <c r="D62" s="135" t="s">
        <v>12</v>
      </c>
      <c r="E62" s="191" t="s">
        <v>246</v>
      </c>
      <c r="F62" s="191" t="s">
        <v>247</v>
      </c>
      <c r="G62" s="183" t="s">
        <v>248</v>
      </c>
      <c r="H62" s="135" t="s">
        <v>246</v>
      </c>
      <c r="I62" s="191" t="s">
        <v>247</v>
      </c>
      <c r="J62" s="183" t="s">
        <v>248</v>
      </c>
      <c r="K62" s="136" t="s">
        <v>13</v>
      </c>
      <c r="L62" s="137" t="s">
        <v>14</v>
      </c>
      <c r="M62" s="137" t="s">
        <v>17</v>
      </c>
      <c r="N62" s="138" t="s">
        <v>15</v>
      </c>
      <c r="O62" s="139" t="s">
        <v>19</v>
      </c>
      <c r="P62" s="252" t="s">
        <v>256</v>
      </c>
      <c r="Q62" s="142" t="s">
        <v>252</v>
      </c>
      <c r="R62" s="143"/>
      <c r="S62" s="144" t="s">
        <v>191</v>
      </c>
      <c r="T62" s="243"/>
      <c r="U62" s="293" t="s">
        <v>289</v>
      </c>
      <c r="V62" s="294"/>
      <c r="W62" s="294"/>
      <c r="X62" s="294"/>
      <c r="Y62" s="295"/>
      <c r="Z62" s="173" t="s">
        <v>238</v>
      </c>
      <c r="AA62" s="174" t="s">
        <v>239</v>
      </c>
      <c r="AB62" s="175" t="s">
        <v>240</v>
      </c>
      <c r="AC62" s="214"/>
      <c r="AD62" s="215"/>
      <c r="AE62" s="216" t="s">
        <v>269</v>
      </c>
      <c r="AF62" s="215"/>
      <c r="AG62" s="216" t="s">
        <v>270</v>
      </c>
      <c r="AH62" s="216"/>
      <c r="AI62" s="216" t="s">
        <v>271</v>
      </c>
      <c r="AJ62" s="215"/>
      <c r="AK62" s="217" t="s">
        <v>281</v>
      </c>
      <c r="AL62" s="215"/>
      <c r="AM62" s="216"/>
      <c r="AN62" s="215"/>
      <c r="AO62" s="217" t="s">
        <v>278</v>
      </c>
      <c r="AP62" s="215"/>
      <c r="AQ62" s="216"/>
      <c r="AR62" s="215"/>
      <c r="AS62" s="216"/>
      <c r="AT62" s="215"/>
      <c r="AU62" s="215"/>
    </row>
    <row r="63" spans="1:47" s="121" customFormat="1" ht="15.95" customHeight="1" thickBot="1" x14ac:dyDescent="0.3">
      <c r="A63" s="125">
        <v>0</v>
      </c>
      <c r="B63" s="296" t="s">
        <v>320</v>
      </c>
      <c r="C63" s="299" t="s">
        <v>0</v>
      </c>
      <c r="D63" s="179" t="s">
        <v>237</v>
      </c>
      <c r="E63" s="192">
        <v>41</v>
      </c>
      <c r="F63" s="196">
        <v>30</v>
      </c>
      <c r="G63" s="126">
        <v>56</v>
      </c>
      <c r="H63" s="169">
        <v>71</v>
      </c>
      <c r="I63" s="196">
        <v>4</v>
      </c>
      <c r="J63" s="126">
        <v>8.6</v>
      </c>
      <c r="K63" s="302" t="s">
        <v>0</v>
      </c>
      <c r="L63" s="304" t="s">
        <v>0</v>
      </c>
      <c r="M63" s="306">
        <v>8.6</v>
      </c>
      <c r="N63" s="307">
        <f>IF(M63=" "," ",(M63+$L$7-M66))</f>
        <v>8.2999999999999989</v>
      </c>
      <c r="O63" s="309">
        <v>500</v>
      </c>
      <c r="P63" s="311">
        <v>42955</v>
      </c>
      <c r="Q63" s="140">
        <v>43245</v>
      </c>
      <c r="R63" s="141">
        <v>43398</v>
      </c>
      <c r="S63" s="313" t="s">
        <v>304</v>
      </c>
      <c r="T63" s="314"/>
      <c r="U63" s="244">
        <v>1</v>
      </c>
      <c r="V63" s="148" t="s">
        <v>0</v>
      </c>
      <c r="W63" s="149" t="s">
        <v>0</v>
      </c>
      <c r="X63" s="150" t="s">
        <v>0</v>
      </c>
      <c r="Y63" s="151" t="s">
        <v>0</v>
      </c>
      <c r="Z63" s="171" t="s">
        <v>0</v>
      </c>
      <c r="AA63" s="170" t="s">
        <v>0</v>
      </c>
      <c r="AB63" s="172" t="s">
        <v>0</v>
      </c>
      <c r="AC63" s="218" t="s">
        <v>237</v>
      </c>
      <c r="AD63" s="221" t="s">
        <v>265</v>
      </c>
      <c r="AE63" s="220">
        <f>E63+F63/60+G63/60/60</f>
        <v>41.515555555555558</v>
      </c>
      <c r="AF63" s="221" t="s">
        <v>266</v>
      </c>
      <c r="AG63" s="220" t="e">
        <f>E66+F66/60+G66/60/60</f>
        <v>#VALUE!</v>
      </c>
      <c r="AH63" s="227" t="s">
        <v>272</v>
      </c>
      <c r="AI63" s="220" t="e">
        <f>AG63-AE63</f>
        <v>#VALUE!</v>
      </c>
      <c r="AJ63" s="221" t="s">
        <v>274</v>
      </c>
      <c r="AK63" s="220" t="e">
        <f>AI64*60*COS((AE63+AG63)/2*PI()/180)</f>
        <v>#VALUE!</v>
      </c>
      <c r="AL63" s="221" t="s">
        <v>276</v>
      </c>
      <c r="AM63" s="220" t="e">
        <f>AK63*6076.12</f>
        <v>#VALUE!</v>
      </c>
      <c r="AN63" s="221" t="s">
        <v>279</v>
      </c>
      <c r="AO63" s="220">
        <f>AE63*PI()/180</f>
        <v>0.72458313523906814</v>
      </c>
      <c r="AP63" s="221" t="s">
        <v>282</v>
      </c>
      <c r="AQ63" s="220" t="e">
        <f>AG63 *PI()/180</f>
        <v>#VALUE!</v>
      </c>
      <c r="AR63" s="221" t="s">
        <v>284</v>
      </c>
      <c r="AS63" s="220" t="e">
        <f>1*ATAN2(COS(AO63)*SIN(AQ63)-SIN(AO63)*COS(AQ63)*COS(AQ64-AO64),SIN(AQ64-AO64)*COS(AQ63))</f>
        <v>#VALUE!</v>
      </c>
      <c r="AT63" s="222" t="s">
        <v>287</v>
      </c>
      <c r="AU63" s="228" t="e">
        <f>SQRT(AK64*AK64+AK63*AK63)</f>
        <v>#VALUE!</v>
      </c>
    </row>
    <row r="64" spans="1:47" s="121" customFormat="1" ht="15.95" customHeight="1" thickTop="1" thickBot="1" x14ac:dyDescent="0.3">
      <c r="A64" s="181">
        <v>100117805678</v>
      </c>
      <c r="B64" s="297"/>
      <c r="C64" s="300"/>
      <c r="D64" s="179" t="s">
        <v>242</v>
      </c>
      <c r="E64" s="276" t="s">
        <v>262</v>
      </c>
      <c r="F64" s="277"/>
      <c r="G64" s="277"/>
      <c r="H64" s="277"/>
      <c r="I64" s="277"/>
      <c r="J64" s="278"/>
      <c r="K64" s="303"/>
      <c r="L64" s="305"/>
      <c r="M64" s="306"/>
      <c r="N64" s="308"/>
      <c r="O64" s="310"/>
      <c r="P64" s="312"/>
      <c r="Q64" s="315" t="s">
        <v>321</v>
      </c>
      <c r="R64" s="316"/>
      <c r="S64" s="316"/>
      <c r="T64" s="316"/>
      <c r="U64" s="319" t="s">
        <v>291</v>
      </c>
      <c r="V64" s="320"/>
      <c r="W64" s="320"/>
      <c r="X64" s="320"/>
      <c r="Y64" s="321"/>
      <c r="Z64" s="284" t="s">
        <v>306</v>
      </c>
      <c r="AA64" s="285"/>
      <c r="AB64" s="286"/>
      <c r="AC64" s="218" t="s">
        <v>192</v>
      </c>
      <c r="AD64" s="221" t="s">
        <v>267</v>
      </c>
      <c r="AE64" s="220">
        <f>H63+I63/60+J63/60/60</f>
        <v>71.069055555555551</v>
      </c>
      <c r="AF64" s="221" t="s">
        <v>268</v>
      </c>
      <c r="AG64" s="220" t="e">
        <f>H66+I66/60+J66/60/60</f>
        <v>#VALUE!</v>
      </c>
      <c r="AH64" s="227" t="s">
        <v>273</v>
      </c>
      <c r="AI64" s="220" t="e">
        <f>AE64-AG64</f>
        <v>#VALUE!</v>
      </c>
      <c r="AJ64" s="221" t="s">
        <v>275</v>
      </c>
      <c r="AK64" s="220" t="e">
        <f>AI63*60</f>
        <v>#VALUE!</v>
      </c>
      <c r="AL64" s="221" t="s">
        <v>277</v>
      </c>
      <c r="AM64" s="220" t="e">
        <f>AK64*6076.12</f>
        <v>#VALUE!</v>
      </c>
      <c r="AN64" s="221" t="s">
        <v>280</v>
      </c>
      <c r="AO64" s="220">
        <f>AE64*PI()/180</f>
        <v>1.2403890157272122</v>
      </c>
      <c r="AP64" s="221" t="s">
        <v>283</v>
      </c>
      <c r="AQ64" s="220" t="e">
        <f>AG64*PI()/180</f>
        <v>#VALUE!</v>
      </c>
      <c r="AR64" s="221" t="s">
        <v>285</v>
      </c>
      <c r="AS64" s="219" t="e">
        <f>IF(360+AS63/(2*PI())*360&gt;360,AS63/(PI())*360,360+AS63/(2*PI())*360)</f>
        <v>#VALUE!</v>
      </c>
      <c r="AT64" s="223"/>
      <c r="AU64" s="223"/>
    </row>
    <row r="65" spans="1:47" s="121" customFormat="1" ht="15.95" customHeight="1" thickBot="1" x14ac:dyDescent="0.3">
      <c r="A65" s="176">
        <v>11</v>
      </c>
      <c r="B65" s="297"/>
      <c r="C65" s="300"/>
      <c r="D65" s="179" t="s">
        <v>243</v>
      </c>
      <c r="E65" s="279" t="s">
        <v>261</v>
      </c>
      <c r="F65" s="280"/>
      <c r="G65" s="280"/>
      <c r="H65" s="280"/>
      <c r="I65" s="280"/>
      <c r="J65" s="281"/>
      <c r="K65" s="127" t="s">
        <v>16</v>
      </c>
      <c r="L65" s="237" t="s">
        <v>288</v>
      </c>
      <c r="M65" s="128" t="s">
        <v>250</v>
      </c>
      <c r="N65" s="129" t="s">
        <v>4</v>
      </c>
      <c r="O65" s="130" t="s">
        <v>18</v>
      </c>
      <c r="P65" s="253" t="s">
        <v>188</v>
      </c>
      <c r="Q65" s="318"/>
      <c r="R65" s="316"/>
      <c r="S65" s="316"/>
      <c r="T65" s="316"/>
      <c r="U65" s="322"/>
      <c r="V65" s="323"/>
      <c r="W65" s="323"/>
      <c r="X65" s="323"/>
      <c r="Y65" s="324"/>
      <c r="Z65" s="287"/>
      <c r="AA65" s="288"/>
      <c r="AB65" s="289"/>
      <c r="AC65" s="224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  <c r="AP65" s="223"/>
      <c r="AQ65" s="223"/>
      <c r="AR65" s="221" t="s">
        <v>286</v>
      </c>
      <c r="AS65" s="219" t="e">
        <f>61.582*ACOS(SIN(AE63)*SIN(AG63)+COS(AE63)*COS(AG63)*(AE64-AG64))*6076.12</f>
        <v>#VALUE!</v>
      </c>
      <c r="AT65" s="223"/>
      <c r="AU65" s="223"/>
    </row>
    <row r="66" spans="1:47" s="120" customFormat="1" ht="35.1" customHeight="1" thickTop="1" thickBot="1" x14ac:dyDescent="0.3">
      <c r="A66" s="177" t="str">
        <f>IF(Z63=1,"VERIFIED",IF(AA63=1,"CHECKED",IF(V63=1,"RECHECK",IF(X63=1,"VERIFY",IF(Y63=1,"NEED APP","NOT SCHED")))))</f>
        <v>NOT SCHED</v>
      </c>
      <c r="B66" s="298"/>
      <c r="C66" s="301"/>
      <c r="D66" s="180" t="s">
        <v>192</v>
      </c>
      <c r="E66" s="194" t="s">
        <v>0</v>
      </c>
      <c r="F66" s="198" t="s">
        <v>0</v>
      </c>
      <c r="G66" s="189" t="s">
        <v>0</v>
      </c>
      <c r="H66" s="188" t="s">
        <v>0</v>
      </c>
      <c r="I66" s="198" t="s">
        <v>0</v>
      </c>
      <c r="J66" s="189" t="s">
        <v>0</v>
      </c>
      <c r="K66" s="131" t="str">
        <f>$N$7</f>
        <v xml:space="preserve"> </v>
      </c>
      <c r="L66" s="230" t="str">
        <f>IF(E66=" ","Not being used ",AU63*6076.12)</f>
        <v xml:space="preserve">Not being used </v>
      </c>
      <c r="M66" s="229">
        <v>0.3</v>
      </c>
      <c r="N66" s="269" t="str">
        <f>IF(W63=1,"Need Photo","Has Photo")</f>
        <v>Has Photo</v>
      </c>
      <c r="O66" s="178" t="s">
        <v>260</v>
      </c>
      <c r="P66" s="255" t="str">
        <f>IF(E66=" ","Not being used",(IF(L66&gt;O63,"OFF STA","ON STA")))</f>
        <v>Not being used</v>
      </c>
      <c r="Q66" s="342"/>
      <c r="R66" s="343"/>
      <c r="S66" s="343"/>
      <c r="T66" s="343"/>
      <c r="U66" s="325"/>
      <c r="V66" s="326"/>
      <c r="W66" s="326"/>
      <c r="X66" s="326"/>
      <c r="Y66" s="327"/>
      <c r="Z66" s="290"/>
      <c r="AA66" s="291"/>
      <c r="AB66" s="292"/>
      <c r="AC66" s="119"/>
    </row>
    <row r="67" spans="1:47" s="118" customFormat="1" ht="9" customHeight="1" thickTop="1" thickBot="1" x14ac:dyDescent="0.3">
      <c r="A67" s="241"/>
      <c r="B67" s="133" t="s">
        <v>11</v>
      </c>
      <c r="C67" s="134"/>
      <c r="D67" s="135" t="s">
        <v>12</v>
      </c>
      <c r="E67" s="191" t="s">
        <v>246</v>
      </c>
      <c r="F67" s="191" t="s">
        <v>247</v>
      </c>
      <c r="G67" s="183" t="s">
        <v>248</v>
      </c>
      <c r="H67" s="135" t="s">
        <v>246</v>
      </c>
      <c r="I67" s="191" t="s">
        <v>247</v>
      </c>
      <c r="J67" s="183" t="s">
        <v>248</v>
      </c>
      <c r="K67" s="136" t="s">
        <v>13</v>
      </c>
      <c r="L67" s="137" t="s">
        <v>14</v>
      </c>
      <c r="M67" s="137" t="s">
        <v>17</v>
      </c>
      <c r="N67" s="138" t="s">
        <v>15</v>
      </c>
      <c r="O67" s="139" t="s">
        <v>19</v>
      </c>
      <c r="P67" s="252" t="s">
        <v>256</v>
      </c>
      <c r="Q67" s="142" t="s">
        <v>252</v>
      </c>
      <c r="R67" s="143"/>
      <c r="S67" s="144" t="s">
        <v>191</v>
      </c>
      <c r="T67" s="243"/>
      <c r="U67" s="293" t="s">
        <v>289</v>
      </c>
      <c r="V67" s="294"/>
      <c r="W67" s="294"/>
      <c r="X67" s="294"/>
      <c r="Y67" s="295"/>
      <c r="Z67" s="173" t="s">
        <v>238</v>
      </c>
      <c r="AA67" s="174" t="s">
        <v>239</v>
      </c>
      <c r="AB67" s="175" t="s">
        <v>240</v>
      </c>
      <c r="AC67" s="214"/>
      <c r="AD67" s="215"/>
      <c r="AE67" s="216" t="s">
        <v>269</v>
      </c>
      <c r="AF67" s="215"/>
      <c r="AG67" s="216" t="s">
        <v>270</v>
      </c>
      <c r="AH67" s="216"/>
      <c r="AI67" s="216" t="s">
        <v>271</v>
      </c>
      <c r="AJ67" s="215"/>
      <c r="AK67" s="217" t="s">
        <v>281</v>
      </c>
      <c r="AL67" s="215"/>
      <c r="AM67" s="216"/>
      <c r="AN67" s="215"/>
      <c r="AO67" s="217" t="s">
        <v>278</v>
      </c>
      <c r="AP67" s="215"/>
      <c r="AQ67" s="216"/>
      <c r="AR67" s="215"/>
      <c r="AS67" s="216"/>
      <c r="AT67" s="215"/>
      <c r="AU67" s="215"/>
    </row>
    <row r="68" spans="1:47" s="121" customFormat="1" ht="15.95" customHeight="1" thickBot="1" x14ac:dyDescent="0.3">
      <c r="A68" s="125">
        <v>17547</v>
      </c>
      <c r="B68" s="296" t="s">
        <v>322</v>
      </c>
      <c r="C68" s="299" t="s">
        <v>0</v>
      </c>
      <c r="D68" s="179" t="s">
        <v>237</v>
      </c>
      <c r="E68" s="192">
        <v>41</v>
      </c>
      <c r="F68" s="196">
        <v>30</v>
      </c>
      <c r="G68" s="126">
        <v>54.2</v>
      </c>
      <c r="H68" s="169">
        <v>71</v>
      </c>
      <c r="I68" s="196">
        <v>4</v>
      </c>
      <c r="J68" s="126">
        <v>5.0999999999999996</v>
      </c>
      <c r="K68" s="302" t="s">
        <v>0</v>
      </c>
      <c r="L68" s="304" t="s">
        <v>0</v>
      </c>
      <c r="M68" s="306">
        <v>3.1</v>
      </c>
      <c r="N68" s="344">
        <f>IF(M68=" "," ",(M68+$L$7-M71))</f>
        <v>2.6</v>
      </c>
      <c r="O68" s="309">
        <v>50</v>
      </c>
      <c r="P68" s="311">
        <v>42955</v>
      </c>
      <c r="Q68" s="140">
        <v>43245</v>
      </c>
      <c r="R68" s="141">
        <v>43398</v>
      </c>
      <c r="S68" s="313" t="s">
        <v>389</v>
      </c>
      <c r="T68" s="314"/>
      <c r="U68" s="244">
        <v>1</v>
      </c>
      <c r="V68" s="148" t="s">
        <v>0</v>
      </c>
      <c r="W68" s="149">
        <v>1</v>
      </c>
      <c r="X68" s="150" t="s">
        <v>0</v>
      </c>
      <c r="Y68" s="151" t="s">
        <v>0</v>
      </c>
      <c r="Z68" s="171" t="s">
        <v>0</v>
      </c>
      <c r="AA68" s="170" t="s">
        <v>0</v>
      </c>
      <c r="AB68" s="172" t="s">
        <v>0</v>
      </c>
      <c r="AC68" s="218" t="s">
        <v>237</v>
      </c>
      <c r="AD68" s="221" t="s">
        <v>265</v>
      </c>
      <c r="AE68" s="220">
        <f>E68+F68/60+G68/60/60</f>
        <v>41.515055555555556</v>
      </c>
      <c r="AF68" s="221" t="s">
        <v>266</v>
      </c>
      <c r="AG68" s="220" t="e">
        <f>E71+F71/60+G71/60/60</f>
        <v>#VALUE!</v>
      </c>
      <c r="AH68" s="227" t="s">
        <v>272</v>
      </c>
      <c r="AI68" s="220" t="e">
        <f>AG68-AE68</f>
        <v>#VALUE!</v>
      </c>
      <c r="AJ68" s="221" t="s">
        <v>274</v>
      </c>
      <c r="AK68" s="220" t="e">
        <f>AI69*60*COS((AE68+AG68)/2*PI()/180)</f>
        <v>#VALUE!</v>
      </c>
      <c r="AL68" s="221" t="s">
        <v>276</v>
      </c>
      <c r="AM68" s="220" t="e">
        <f>AK68*6076.12</f>
        <v>#VALUE!</v>
      </c>
      <c r="AN68" s="221" t="s">
        <v>279</v>
      </c>
      <c r="AO68" s="220">
        <f>AE68*PI()/180</f>
        <v>0.72457440859280808</v>
      </c>
      <c r="AP68" s="221" t="s">
        <v>282</v>
      </c>
      <c r="AQ68" s="220" t="e">
        <f>AG68 *PI()/180</f>
        <v>#VALUE!</v>
      </c>
      <c r="AR68" s="221" t="s">
        <v>284</v>
      </c>
      <c r="AS68" s="220" t="e">
        <f>1*ATAN2(COS(AO68)*SIN(AQ68)-SIN(AO68)*COS(AQ68)*COS(AQ69-AO69),SIN(AQ69-AO69)*COS(AQ68))</f>
        <v>#VALUE!</v>
      </c>
      <c r="AT68" s="222" t="s">
        <v>287</v>
      </c>
      <c r="AU68" s="228" t="e">
        <f>SQRT(AK69*AK69+AK68*AK68)</f>
        <v>#VALUE!</v>
      </c>
    </row>
    <row r="69" spans="1:47" s="121" customFormat="1" ht="15.95" customHeight="1" thickTop="1" thickBot="1" x14ac:dyDescent="0.3">
      <c r="A69" s="181">
        <v>200100727267</v>
      </c>
      <c r="B69" s="297"/>
      <c r="C69" s="300"/>
      <c r="D69" s="179" t="s">
        <v>242</v>
      </c>
      <c r="E69" s="193">
        <f t="shared" ref="E69:J69" si="0">E68</f>
        <v>41</v>
      </c>
      <c r="F69" s="197">
        <f t="shared" si="0"/>
        <v>30</v>
      </c>
      <c r="G69" s="186">
        <f t="shared" si="0"/>
        <v>54.2</v>
      </c>
      <c r="H69" s="157">
        <f t="shared" si="0"/>
        <v>71</v>
      </c>
      <c r="I69" s="197">
        <f t="shared" si="0"/>
        <v>4</v>
      </c>
      <c r="J69" s="187">
        <f t="shared" si="0"/>
        <v>5.0999999999999996</v>
      </c>
      <c r="K69" s="303"/>
      <c r="L69" s="305"/>
      <c r="M69" s="306"/>
      <c r="N69" s="345"/>
      <c r="O69" s="310"/>
      <c r="P69" s="312"/>
      <c r="Q69" s="315" t="s">
        <v>323</v>
      </c>
      <c r="R69" s="316"/>
      <c r="S69" s="316"/>
      <c r="T69" s="316"/>
      <c r="U69" s="319" t="s">
        <v>291</v>
      </c>
      <c r="V69" s="320"/>
      <c r="W69" s="320"/>
      <c r="X69" s="320"/>
      <c r="Y69" s="321"/>
      <c r="Z69" s="284" t="s">
        <v>306</v>
      </c>
      <c r="AA69" s="285"/>
      <c r="AB69" s="286"/>
      <c r="AC69" s="218" t="s">
        <v>192</v>
      </c>
      <c r="AD69" s="221" t="s">
        <v>267</v>
      </c>
      <c r="AE69" s="220">
        <f>H68+I68/60+J68/60/60</f>
        <v>71.068083333333334</v>
      </c>
      <c r="AF69" s="221" t="s">
        <v>268</v>
      </c>
      <c r="AG69" s="220" t="e">
        <f>H71+I71/60+J71/60/60</f>
        <v>#VALUE!</v>
      </c>
      <c r="AH69" s="227" t="s">
        <v>273</v>
      </c>
      <c r="AI69" s="220" t="e">
        <f>AE69-AG69</f>
        <v>#VALUE!</v>
      </c>
      <c r="AJ69" s="221" t="s">
        <v>275</v>
      </c>
      <c r="AK69" s="220" t="e">
        <f>AI68*60</f>
        <v>#VALUE!</v>
      </c>
      <c r="AL69" s="221" t="s">
        <v>277</v>
      </c>
      <c r="AM69" s="220" t="e">
        <f>AK69*6076.12</f>
        <v>#VALUE!</v>
      </c>
      <c r="AN69" s="221" t="s">
        <v>280</v>
      </c>
      <c r="AO69" s="220">
        <f>AE69*PI()/180</f>
        <v>1.2403720472483735</v>
      </c>
      <c r="AP69" s="221" t="s">
        <v>283</v>
      </c>
      <c r="AQ69" s="220" t="e">
        <f>AG69*PI()/180</f>
        <v>#VALUE!</v>
      </c>
      <c r="AR69" s="221" t="s">
        <v>285</v>
      </c>
      <c r="AS69" s="219" t="e">
        <f>IF(360+AS68/(2*PI())*360&gt;360,AS68/(PI())*360,360+AS68/(2*PI())*360)</f>
        <v>#VALUE!</v>
      </c>
      <c r="AT69" s="223"/>
      <c r="AU69" s="223"/>
    </row>
    <row r="70" spans="1:47" s="121" customFormat="1" ht="15.95" customHeight="1" thickBot="1" x14ac:dyDescent="0.3">
      <c r="A70" s="176">
        <v>12</v>
      </c>
      <c r="B70" s="297"/>
      <c r="C70" s="300"/>
      <c r="D70" s="179" t="s">
        <v>243</v>
      </c>
      <c r="E70" s="193">
        <f t="shared" ref="E70:J70" si="1">E69</f>
        <v>41</v>
      </c>
      <c r="F70" s="197">
        <f t="shared" si="1"/>
        <v>30</v>
      </c>
      <c r="G70" s="186">
        <f t="shared" si="1"/>
        <v>54.2</v>
      </c>
      <c r="H70" s="157">
        <f t="shared" si="1"/>
        <v>71</v>
      </c>
      <c r="I70" s="197">
        <f t="shared" si="1"/>
        <v>4</v>
      </c>
      <c r="J70" s="187">
        <f t="shared" si="1"/>
        <v>5.0999999999999996</v>
      </c>
      <c r="K70" s="127" t="s">
        <v>16</v>
      </c>
      <c r="L70" s="237" t="s">
        <v>288</v>
      </c>
      <c r="M70" s="128" t="s">
        <v>250</v>
      </c>
      <c r="N70" s="129" t="s">
        <v>4</v>
      </c>
      <c r="O70" s="130" t="s">
        <v>18</v>
      </c>
      <c r="P70" s="253" t="s">
        <v>188</v>
      </c>
      <c r="Q70" s="318"/>
      <c r="R70" s="316"/>
      <c r="S70" s="316"/>
      <c r="T70" s="316"/>
      <c r="U70" s="322"/>
      <c r="V70" s="323"/>
      <c r="W70" s="323"/>
      <c r="X70" s="323"/>
      <c r="Y70" s="324"/>
      <c r="Z70" s="287"/>
      <c r="AA70" s="288"/>
      <c r="AB70" s="289"/>
      <c r="AC70" s="224"/>
      <c r="AD70" s="223"/>
      <c r="AE70" s="223"/>
      <c r="AF70" s="223"/>
      <c r="AG70" s="223"/>
      <c r="AH70" s="223"/>
      <c r="AI70" s="223"/>
      <c r="AJ70" s="223"/>
      <c r="AK70" s="223"/>
      <c r="AL70" s="223"/>
      <c r="AM70" s="223"/>
      <c r="AN70" s="223"/>
      <c r="AO70" s="223"/>
      <c r="AP70" s="223"/>
      <c r="AQ70" s="223"/>
      <c r="AR70" s="221" t="s">
        <v>286</v>
      </c>
      <c r="AS70" s="219" t="e">
        <f>61.582*ACOS(SIN(AE68)*SIN(AG68)+COS(AE68)*COS(AG68)*(AE69-AG69))*6076.12</f>
        <v>#VALUE!</v>
      </c>
      <c r="AT70" s="223"/>
      <c r="AU70" s="223"/>
    </row>
    <row r="71" spans="1:47" s="120" customFormat="1" ht="35.1" customHeight="1" thickTop="1" thickBot="1" x14ac:dyDescent="0.3">
      <c r="A71" s="177" t="str">
        <f>IF(Z68=1,"VERIFIED",IF(AA68=1,"CHECKED",IF(V68=1,"RECHECK",IF(X68=1,"VERIFY",IF(Y68=1,"NEED APP","NOT SCHED")))))</f>
        <v>NOT SCHED</v>
      </c>
      <c r="B71" s="298"/>
      <c r="C71" s="301"/>
      <c r="D71" s="180" t="s">
        <v>192</v>
      </c>
      <c r="E71" s="194" t="s">
        <v>0</v>
      </c>
      <c r="F71" s="198" t="s">
        <v>0</v>
      </c>
      <c r="G71" s="189" t="s">
        <v>0</v>
      </c>
      <c r="H71" s="188" t="s">
        <v>0</v>
      </c>
      <c r="I71" s="198" t="s">
        <v>0</v>
      </c>
      <c r="J71" s="189" t="s">
        <v>0</v>
      </c>
      <c r="K71" s="131" t="str">
        <f>$N$7</f>
        <v xml:space="preserve"> </v>
      </c>
      <c r="L71" s="230" t="str">
        <f>IF(E71=" ","Not being used ",AU68*6076.12)</f>
        <v xml:space="preserve">Not being used </v>
      </c>
      <c r="M71" s="229">
        <v>0.5</v>
      </c>
      <c r="N71" s="270" t="str">
        <f>IF(W68=1,"Need Photo","Has Photo")</f>
        <v>Need Photo</v>
      </c>
      <c r="O71" s="264" t="s">
        <v>260</v>
      </c>
      <c r="P71" s="255" t="str">
        <f>IF(E71=" ","Not being used",(IF(L71&gt;O68,"OFF STA","ON STA")))</f>
        <v>Not being used</v>
      </c>
      <c r="Q71" s="342"/>
      <c r="R71" s="343"/>
      <c r="S71" s="343"/>
      <c r="T71" s="343"/>
      <c r="U71" s="325"/>
      <c r="V71" s="326"/>
      <c r="W71" s="326"/>
      <c r="X71" s="326"/>
      <c r="Y71" s="327"/>
      <c r="Z71" s="290"/>
      <c r="AA71" s="291"/>
      <c r="AB71" s="292"/>
      <c r="AC71" s="119"/>
    </row>
    <row r="72" spans="1:47" s="118" customFormat="1" ht="9" customHeight="1" thickTop="1" thickBot="1" x14ac:dyDescent="0.3">
      <c r="A72" s="132" t="s">
        <v>0</v>
      </c>
      <c r="B72" s="133" t="s">
        <v>11</v>
      </c>
      <c r="C72" s="134"/>
      <c r="D72" s="135" t="s">
        <v>12</v>
      </c>
      <c r="E72" s="191" t="s">
        <v>246</v>
      </c>
      <c r="F72" s="191" t="s">
        <v>247</v>
      </c>
      <c r="G72" s="183" t="s">
        <v>248</v>
      </c>
      <c r="H72" s="135" t="s">
        <v>246</v>
      </c>
      <c r="I72" s="191" t="s">
        <v>247</v>
      </c>
      <c r="J72" s="183" t="s">
        <v>248</v>
      </c>
      <c r="K72" s="136" t="s">
        <v>13</v>
      </c>
      <c r="L72" s="137" t="s">
        <v>14</v>
      </c>
      <c r="M72" s="137" t="s">
        <v>17</v>
      </c>
      <c r="N72" s="138" t="s">
        <v>15</v>
      </c>
      <c r="O72" s="267" t="s">
        <v>19</v>
      </c>
      <c r="P72" s="268" t="s">
        <v>256</v>
      </c>
      <c r="Q72" s="142" t="s">
        <v>252</v>
      </c>
      <c r="R72" s="143"/>
      <c r="S72" s="144" t="s">
        <v>191</v>
      </c>
      <c r="T72" s="243"/>
      <c r="U72" s="293" t="s">
        <v>289</v>
      </c>
      <c r="V72" s="294"/>
      <c r="W72" s="294"/>
      <c r="X72" s="294"/>
      <c r="Y72" s="295"/>
      <c r="Z72" s="145" t="s">
        <v>238</v>
      </c>
      <c r="AA72" s="146" t="s">
        <v>239</v>
      </c>
      <c r="AB72" s="147" t="s">
        <v>240</v>
      </c>
      <c r="AC72" s="214"/>
      <c r="AD72" s="215"/>
      <c r="AE72" s="216" t="s">
        <v>269</v>
      </c>
      <c r="AF72" s="215"/>
      <c r="AG72" s="216" t="s">
        <v>270</v>
      </c>
      <c r="AH72" s="216"/>
      <c r="AI72" s="216" t="s">
        <v>271</v>
      </c>
      <c r="AJ72" s="215"/>
      <c r="AK72" s="217" t="s">
        <v>281</v>
      </c>
      <c r="AL72" s="215"/>
      <c r="AM72" s="216"/>
      <c r="AN72" s="215"/>
      <c r="AO72" s="217" t="s">
        <v>278</v>
      </c>
      <c r="AP72" s="215"/>
      <c r="AQ72" s="216"/>
      <c r="AR72" s="215"/>
      <c r="AS72" s="216"/>
      <c r="AT72" s="215"/>
      <c r="AU72" s="215"/>
    </row>
    <row r="73" spans="1:47" s="121" customFormat="1" ht="15.95" customHeight="1" thickBot="1" x14ac:dyDescent="0.3">
      <c r="A73" s="125">
        <v>17546</v>
      </c>
      <c r="B73" s="296" t="s">
        <v>324</v>
      </c>
      <c r="C73" s="299" t="s">
        <v>0</v>
      </c>
      <c r="D73" s="179" t="s">
        <v>237</v>
      </c>
      <c r="E73" s="192">
        <v>41</v>
      </c>
      <c r="F73" s="196">
        <v>30</v>
      </c>
      <c r="G73" s="126">
        <v>56.7</v>
      </c>
      <c r="H73" s="169">
        <v>71</v>
      </c>
      <c r="I73" s="196">
        <v>4</v>
      </c>
      <c r="J73" s="126">
        <v>7.5</v>
      </c>
      <c r="K73" s="302" t="s">
        <v>0</v>
      </c>
      <c r="L73" s="304" t="s">
        <v>0</v>
      </c>
      <c r="M73" s="306">
        <v>5.4</v>
      </c>
      <c r="N73" s="307">
        <f>IF(M73=" "," ",(M73+$L$7-M76))</f>
        <v>4.9000000000000004</v>
      </c>
      <c r="O73" s="309">
        <v>50</v>
      </c>
      <c r="P73" s="311">
        <v>42955</v>
      </c>
      <c r="Q73" s="140">
        <v>43245</v>
      </c>
      <c r="R73" s="141">
        <v>43398</v>
      </c>
      <c r="S73" s="313" t="s">
        <v>259</v>
      </c>
      <c r="T73" s="314"/>
      <c r="U73" s="244">
        <v>1</v>
      </c>
      <c r="V73" s="148">
        <v>1</v>
      </c>
      <c r="W73" s="149">
        <v>1</v>
      </c>
      <c r="X73" s="150" t="s">
        <v>0</v>
      </c>
      <c r="Y73" s="151" t="s">
        <v>0</v>
      </c>
      <c r="Z73" s="152" t="s">
        <v>0</v>
      </c>
      <c r="AA73" s="148" t="s">
        <v>0</v>
      </c>
      <c r="AB73" s="153" t="s">
        <v>0</v>
      </c>
      <c r="AC73" s="218" t="s">
        <v>237</v>
      </c>
      <c r="AD73" s="221" t="s">
        <v>265</v>
      </c>
      <c r="AE73" s="220">
        <f>E73+F73/60+G73/60/60</f>
        <v>41.515749999999997</v>
      </c>
      <c r="AF73" s="221" t="s">
        <v>266</v>
      </c>
      <c r="AG73" s="220" t="e">
        <f>E76+F76/60+G76/60/60</f>
        <v>#VALUE!</v>
      </c>
      <c r="AH73" s="227" t="s">
        <v>272</v>
      </c>
      <c r="AI73" s="220" t="e">
        <f>AG73-AE73</f>
        <v>#VALUE!</v>
      </c>
      <c r="AJ73" s="221" t="s">
        <v>274</v>
      </c>
      <c r="AK73" s="220" t="e">
        <f>AI74*60*COS((AE73+AG73)/2*PI()/180)</f>
        <v>#VALUE!</v>
      </c>
      <c r="AL73" s="221" t="s">
        <v>276</v>
      </c>
      <c r="AM73" s="220" t="e">
        <f>AK73*6076.12</f>
        <v>#VALUE!</v>
      </c>
      <c r="AN73" s="221" t="s">
        <v>279</v>
      </c>
      <c r="AO73" s="220">
        <f>AE73*PI()/180</f>
        <v>0.72458652893483577</v>
      </c>
      <c r="AP73" s="221" t="s">
        <v>282</v>
      </c>
      <c r="AQ73" s="220" t="e">
        <f>AG73 *PI()/180</f>
        <v>#VALUE!</v>
      </c>
      <c r="AR73" s="221" t="s">
        <v>284</v>
      </c>
      <c r="AS73" s="220" t="e">
        <f>1*ATAN2(COS(AO73)*SIN(AQ73)-SIN(AO73)*COS(AQ73)*COS(AQ74-AO74),SIN(AQ74-AO74)*COS(AQ73))</f>
        <v>#VALUE!</v>
      </c>
      <c r="AT73" s="222" t="s">
        <v>287</v>
      </c>
      <c r="AU73" s="228" t="e">
        <f>SQRT(AK74*AK74+AK73*AK73)</f>
        <v>#VALUE!</v>
      </c>
    </row>
    <row r="74" spans="1:47" s="121" customFormat="1" ht="15.95" customHeight="1" thickTop="1" thickBot="1" x14ac:dyDescent="0.3">
      <c r="A74" s="181">
        <v>200100747087</v>
      </c>
      <c r="B74" s="297"/>
      <c r="C74" s="300"/>
      <c r="D74" s="179" t="s">
        <v>242</v>
      </c>
      <c r="E74" s="193">
        <f t="shared" ref="E74:J74" si="2">E73</f>
        <v>41</v>
      </c>
      <c r="F74" s="197">
        <f t="shared" si="2"/>
        <v>30</v>
      </c>
      <c r="G74" s="186">
        <f t="shared" si="2"/>
        <v>56.7</v>
      </c>
      <c r="H74" s="157">
        <f t="shared" si="2"/>
        <v>71</v>
      </c>
      <c r="I74" s="197">
        <f t="shared" si="2"/>
        <v>4</v>
      </c>
      <c r="J74" s="187">
        <f t="shared" si="2"/>
        <v>7.5</v>
      </c>
      <c r="K74" s="303"/>
      <c r="L74" s="305"/>
      <c r="M74" s="306"/>
      <c r="N74" s="308"/>
      <c r="O74" s="310"/>
      <c r="P74" s="312"/>
      <c r="Q74" s="328" t="s">
        <v>398</v>
      </c>
      <c r="R74" s="329"/>
      <c r="S74" s="329"/>
      <c r="T74" s="329"/>
      <c r="U74" s="333" t="s">
        <v>293</v>
      </c>
      <c r="V74" s="334"/>
      <c r="W74" s="334"/>
      <c r="X74" s="334"/>
      <c r="Y74" s="335"/>
      <c r="Z74" s="284" t="s">
        <v>306</v>
      </c>
      <c r="AA74" s="285"/>
      <c r="AB74" s="286"/>
      <c r="AC74" s="218" t="s">
        <v>192</v>
      </c>
      <c r="AD74" s="221" t="s">
        <v>267</v>
      </c>
      <c r="AE74" s="220">
        <f>H73+I73/60+J73/60/60</f>
        <v>71.068749999999994</v>
      </c>
      <c r="AF74" s="221" t="s">
        <v>268</v>
      </c>
      <c r="AG74" s="220" t="e">
        <f>H76+I76/60+J76/60/60</f>
        <v>#VALUE!</v>
      </c>
      <c r="AH74" s="227" t="s">
        <v>273</v>
      </c>
      <c r="AI74" s="220" t="e">
        <f>AE74-AG74</f>
        <v>#VALUE!</v>
      </c>
      <c r="AJ74" s="221" t="s">
        <v>275</v>
      </c>
      <c r="AK74" s="220" t="e">
        <f>AI73*60</f>
        <v>#VALUE!</v>
      </c>
      <c r="AL74" s="221" t="s">
        <v>277</v>
      </c>
      <c r="AM74" s="220" t="e">
        <f>AK74*6076.12</f>
        <v>#VALUE!</v>
      </c>
      <c r="AN74" s="221" t="s">
        <v>280</v>
      </c>
      <c r="AO74" s="220">
        <f>AE74*PI()/180</f>
        <v>1.2403836827767201</v>
      </c>
      <c r="AP74" s="221" t="s">
        <v>283</v>
      </c>
      <c r="AQ74" s="220" t="e">
        <f>AG74*PI()/180</f>
        <v>#VALUE!</v>
      </c>
      <c r="AR74" s="221" t="s">
        <v>285</v>
      </c>
      <c r="AS74" s="219" t="e">
        <f>IF(360+AS73/(2*PI())*360&gt;360,AS73/(PI())*360,360+AS73/(2*PI())*360)</f>
        <v>#VALUE!</v>
      </c>
      <c r="AT74" s="223"/>
      <c r="AU74" s="223"/>
    </row>
    <row r="75" spans="1:47" s="121" customFormat="1" ht="15.95" customHeight="1" thickBot="1" x14ac:dyDescent="0.3">
      <c r="A75" s="176">
        <v>13</v>
      </c>
      <c r="B75" s="297"/>
      <c r="C75" s="300"/>
      <c r="D75" s="179" t="s">
        <v>243</v>
      </c>
      <c r="E75" s="193">
        <f t="shared" ref="E75:J75" si="3">E74</f>
        <v>41</v>
      </c>
      <c r="F75" s="197">
        <f t="shared" si="3"/>
        <v>30</v>
      </c>
      <c r="G75" s="186">
        <f t="shared" si="3"/>
        <v>56.7</v>
      </c>
      <c r="H75" s="157">
        <f t="shared" si="3"/>
        <v>71</v>
      </c>
      <c r="I75" s="197">
        <f t="shared" si="3"/>
        <v>4</v>
      </c>
      <c r="J75" s="187">
        <f t="shared" si="3"/>
        <v>7.5</v>
      </c>
      <c r="K75" s="127" t="s">
        <v>16</v>
      </c>
      <c r="L75" s="237" t="s">
        <v>288</v>
      </c>
      <c r="M75" s="128" t="s">
        <v>250</v>
      </c>
      <c r="N75" s="129" t="s">
        <v>4</v>
      </c>
      <c r="O75" s="130" t="s">
        <v>18</v>
      </c>
      <c r="P75" s="253" t="s">
        <v>188</v>
      </c>
      <c r="Q75" s="330"/>
      <c r="R75" s="329"/>
      <c r="S75" s="329"/>
      <c r="T75" s="329"/>
      <c r="U75" s="336"/>
      <c r="V75" s="337"/>
      <c r="W75" s="337"/>
      <c r="X75" s="337"/>
      <c r="Y75" s="338"/>
      <c r="Z75" s="287"/>
      <c r="AA75" s="288"/>
      <c r="AB75" s="289"/>
      <c r="AC75" s="224"/>
      <c r="AD75" s="223"/>
      <c r="AE75" s="223"/>
      <c r="AF75" s="223"/>
      <c r="AG75" s="223"/>
      <c r="AH75" s="223"/>
      <c r="AI75" s="223"/>
      <c r="AJ75" s="223"/>
      <c r="AK75" s="223"/>
      <c r="AL75" s="223"/>
      <c r="AM75" s="223"/>
      <c r="AN75" s="223"/>
      <c r="AO75" s="223"/>
      <c r="AP75" s="223"/>
      <c r="AQ75" s="223"/>
      <c r="AR75" s="221" t="s">
        <v>286</v>
      </c>
      <c r="AS75" s="219" t="e">
        <f>61.582*ACOS(SIN(AE73)*SIN(AG73)+COS(AE73)*COS(AG73)*(AE74-AG74))*6076.12</f>
        <v>#VALUE!</v>
      </c>
      <c r="AT75" s="223"/>
      <c r="AU75" s="223"/>
    </row>
    <row r="76" spans="1:47" s="120" customFormat="1" ht="35.1" customHeight="1" thickTop="1" thickBot="1" x14ac:dyDescent="0.3">
      <c r="A76" s="256" t="str">
        <f>IF(Z73=1,"VERIFIED",IF(AA73=1,"CHECKED",IF(V73=1,"RECHECK",IF(X73=1,"VERIFY",IF(Y73=1,"NEED APP","NOT SCHED")))))</f>
        <v>RECHECK</v>
      </c>
      <c r="B76" s="298"/>
      <c r="C76" s="301"/>
      <c r="D76" s="180" t="s">
        <v>192</v>
      </c>
      <c r="E76" s="194" t="s">
        <v>0</v>
      </c>
      <c r="F76" s="198" t="s">
        <v>0</v>
      </c>
      <c r="G76" s="189" t="s">
        <v>0</v>
      </c>
      <c r="H76" s="188" t="s">
        <v>0</v>
      </c>
      <c r="I76" s="198" t="s">
        <v>0</v>
      </c>
      <c r="J76" s="189" t="s">
        <v>0</v>
      </c>
      <c r="K76" s="131" t="str">
        <f>$N$7</f>
        <v xml:space="preserve"> </v>
      </c>
      <c r="L76" s="230" t="str">
        <f>IF(E76=" ","Not being used ",AU73*6076.12)</f>
        <v xml:space="preserve">Not being used </v>
      </c>
      <c r="M76" s="229">
        <v>0.5</v>
      </c>
      <c r="N76" s="271" t="str">
        <f>IF(W73=1,"Need Photo","Has Photo")</f>
        <v>Need Photo</v>
      </c>
      <c r="O76" s="264" t="s">
        <v>260</v>
      </c>
      <c r="P76" s="255" t="str">
        <f>IF(E76=" ","Not being used",(IF(L76&gt;O73,"OFF STA","ON STA")))</f>
        <v>Not being used</v>
      </c>
      <c r="Q76" s="331"/>
      <c r="R76" s="332"/>
      <c r="S76" s="332"/>
      <c r="T76" s="332"/>
      <c r="U76" s="339"/>
      <c r="V76" s="340"/>
      <c r="W76" s="340"/>
      <c r="X76" s="340"/>
      <c r="Y76" s="341"/>
      <c r="Z76" s="290"/>
      <c r="AA76" s="291"/>
      <c r="AB76" s="292"/>
      <c r="AC76" s="119"/>
    </row>
    <row r="77" spans="1:47" s="118" customFormat="1" ht="9" customHeight="1" thickTop="1" thickBot="1" x14ac:dyDescent="0.3">
      <c r="A77" s="132" t="s">
        <v>0</v>
      </c>
      <c r="B77" s="133" t="s">
        <v>11</v>
      </c>
      <c r="C77" s="134"/>
      <c r="D77" s="135" t="s">
        <v>12</v>
      </c>
      <c r="E77" s="191" t="s">
        <v>246</v>
      </c>
      <c r="F77" s="191" t="s">
        <v>247</v>
      </c>
      <c r="G77" s="183" t="s">
        <v>248</v>
      </c>
      <c r="H77" s="135" t="s">
        <v>246</v>
      </c>
      <c r="I77" s="191" t="s">
        <v>247</v>
      </c>
      <c r="J77" s="183" t="s">
        <v>248</v>
      </c>
      <c r="K77" s="136" t="s">
        <v>13</v>
      </c>
      <c r="L77" s="137" t="s">
        <v>14</v>
      </c>
      <c r="M77" s="137" t="s">
        <v>17</v>
      </c>
      <c r="N77" s="138" t="s">
        <v>15</v>
      </c>
      <c r="O77" s="267" t="s">
        <v>19</v>
      </c>
      <c r="P77" s="268" t="s">
        <v>256</v>
      </c>
      <c r="Q77" s="142" t="s">
        <v>252</v>
      </c>
      <c r="R77" s="143"/>
      <c r="S77" s="144" t="s">
        <v>191</v>
      </c>
      <c r="T77" s="243"/>
      <c r="U77" s="293" t="s">
        <v>289</v>
      </c>
      <c r="V77" s="294"/>
      <c r="W77" s="294"/>
      <c r="X77" s="294"/>
      <c r="Y77" s="295"/>
      <c r="Z77" s="145" t="s">
        <v>238</v>
      </c>
      <c r="AA77" s="146" t="s">
        <v>239</v>
      </c>
      <c r="AB77" s="147" t="s">
        <v>240</v>
      </c>
      <c r="AC77" s="214"/>
      <c r="AD77" s="215"/>
      <c r="AE77" s="216" t="s">
        <v>269</v>
      </c>
      <c r="AF77" s="215"/>
      <c r="AG77" s="216" t="s">
        <v>270</v>
      </c>
      <c r="AH77" s="216"/>
      <c r="AI77" s="216" t="s">
        <v>271</v>
      </c>
      <c r="AJ77" s="215"/>
      <c r="AK77" s="217" t="s">
        <v>281</v>
      </c>
      <c r="AL77" s="215"/>
      <c r="AM77" s="216"/>
      <c r="AN77" s="215"/>
      <c r="AO77" s="217" t="s">
        <v>278</v>
      </c>
      <c r="AP77" s="215"/>
      <c r="AQ77" s="216"/>
      <c r="AR77" s="215"/>
      <c r="AS77" s="216"/>
      <c r="AT77" s="215"/>
      <c r="AU77" s="215"/>
    </row>
    <row r="78" spans="1:47" s="121" customFormat="1" ht="15.95" customHeight="1" thickBot="1" x14ac:dyDescent="0.3">
      <c r="A78" s="125">
        <v>17548</v>
      </c>
      <c r="B78" s="296" t="s">
        <v>332</v>
      </c>
      <c r="C78" s="299" t="s">
        <v>0</v>
      </c>
      <c r="D78" s="179" t="s">
        <v>237</v>
      </c>
      <c r="E78" s="192">
        <v>41</v>
      </c>
      <c r="F78" s="196">
        <v>30</v>
      </c>
      <c r="G78" s="126">
        <v>55.9</v>
      </c>
      <c r="H78" s="169">
        <v>71</v>
      </c>
      <c r="I78" s="196">
        <v>4</v>
      </c>
      <c r="J78" s="126">
        <v>8.8000000000000007</v>
      </c>
      <c r="K78" s="302" t="s">
        <v>0</v>
      </c>
      <c r="L78" s="304" t="s">
        <v>0</v>
      </c>
      <c r="M78" s="306">
        <v>10.4</v>
      </c>
      <c r="N78" s="307">
        <f>IF(M78=" "," ",(M78+$L$7-M81))</f>
        <v>9.9</v>
      </c>
      <c r="O78" s="309">
        <v>50</v>
      </c>
      <c r="P78" s="311">
        <v>42955</v>
      </c>
      <c r="Q78" s="140">
        <v>43245</v>
      </c>
      <c r="R78" s="141">
        <v>43398</v>
      </c>
      <c r="S78" s="313" t="s">
        <v>259</v>
      </c>
      <c r="T78" s="314"/>
      <c r="U78" s="244">
        <v>1</v>
      </c>
      <c r="V78" s="148">
        <v>1</v>
      </c>
      <c r="W78" s="149">
        <v>1</v>
      </c>
      <c r="X78" s="150" t="s">
        <v>0</v>
      </c>
      <c r="Y78" s="151" t="s">
        <v>0</v>
      </c>
      <c r="Z78" s="152" t="s">
        <v>0</v>
      </c>
      <c r="AA78" s="148" t="s">
        <v>0</v>
      </c>
      <c r="AB78" s="153" t="s">
        <v>0</v>
      </c>
      <c r="AC78" s="218" t="s">
        <v>237</v>
      </c>
      <c r="AD78" s="221" t="s">
        <v>265</v>
      </c>
      <c r="AE78" s="220">
        <f>E78+F78/60+G78/60/60</f>
        <v>41.515527777777777</v>
      </c>
      <c r="AF78" s="221" t="s">
        <v>266</v>
      </c>
      <c r="AG78" s="220" t="e">
        <f>E81+F81/60+G81/60/60</f>
        <v>#VALUE!</v>
      </c>
      <c r="AH78" s="227" t="s">
        <v>272</v>
      </c>
      <c r="AI78" s="220" t="e">
        <f>AG78-AE78</f>
        <v>#VALUE!</v>
      </c>
      <c r="AJ78" s="221" t="s">
        <v>274</v>
      </c>
      <c r="AK78" s="220" t="e">
        <f>AI79*60*COS((AE78+AG78)/2*PI()/180)</f>
        <v>#VALUE!</v>
      </c>
      <c r="AL78" s="221" t="s">
        <v>276</v>
      </c>
      <c r="AM78" s="220" t="e">
        <f>AK78*6076.12</f>
        <v>#VALUE!</v>
      </c>
      <c r="AN78" s="221" t="s">
        <v>279</v>
      </c>
      <c r="AO78" s="220">
        <f>AE78*PI()/180</f>
        <v>0.72458265042538694</v>
      </c>
      <c r="AP78" s="221" t="s">
        <v>282</v>
      </c>
      <c r="AQ78" s="220" t="e">
        <f>AG78 *PI()/180</f>
        <v>#VALUE!</v>
      </c>
      <c r="AR78" s="221" t="s">
        <v>284</v>
      </c>
      <c r="AS78" s="220" t="e">
        <f>1*ATAN2(COS(AO78)*SIN(AQ78)-SIN(AO78)*COS(AQ78)*COS(AQ79-AO79),SIN(AQ79-AO79)*COS(AQ78))</f>
        <v>#VALUE!</v>
      </c>
      <c r="AT78" s="222" t="s">
        <v>287</v>
      </c>
      <c r="AU78" s="228" t="e">
        <f>SQRT(AK79*AK79+AK78*AK78)</f>
        <v>#VALUE!</v>
      </c>
    </row>
    <row r="79" spans="1:47" s="121" customFormat="1" ht="15.95" customHeight="1" thickTop="1" thickBot="1" x14ac:dyDescent="0.3">
      <c r="A79" s="181">
        <v>200100747175</v>
      </c>
      <c r="B79" s="297"/>
      <c r="C79" s="300"/>
      <c r="D79" s="179" t="s">
        <v>242</v>
      </c>
      <c r="E79" s="193">
        <f t="shared" ref="E79:J79" si="4">E78</f>
        <v>41</v>
      </c>
      <c r="F79" s="197">
        <f t="shared" si="4"/>
        <v>30</v>
      </c>
      <c r="G79" s="186">
        <f t="shared" si="4"/>
        <v>55.9</v>
      </c>
      <c r="H79" s="157">
        <f t="shared" si="4"/>
        <v>71</v>
      </c>
      <c r="I79" s="197">
        <f t="shared" si="4"/>
        <v>4</v>
      </c>
      <c r="J79" s="187">
        <f t="shared" si="4"/>
        <v>8.8000000000000007</v>
      </c>
      <c r="K79" s="303"/>
      <c r="L79" s="305"/>
      <c r="M79" s="306"/>
      <c r="N79" s="308"/>
      <c r="O79" s="310"/>
      <c r="P79" s="312"/>
      <c r="Q79" s="328" t="s">
        <v>399</v>
      </c>
      <c r="R79" s="329"/>
      <c r="S79" s="329"/>
      <c r="T79" s="329"/>
      <c r="U79" s="333" t="s">
        <v>293</v>
      </c>
      <c r="V79" s="334"/>
      <c r="W79" s="334"/>
      <c r="X79" s="334"/>
      <c r="Y79" s="335"/>
      <c r="Z79" s="284" t="s">
        <v>306</v>
      </c>
      <c r="AA79" s="285"/>
      <c r="AB79" s="286"/>
      <c r="AC79" s="218" t="s">
        <v>192</v>
      </c>
      <c r="AD79" s="221" t="s">
        <v>267</v>
      </c>
      <c r="AE79" s="220">
        <f>H78+I78/60+J78/60/60</f>
        <v>71.069111111111113</v>
      </c>
      <c r="AF79" s="221" t="s">
        <v>268</v>
      </c>
      <c r="AG79" s="220" t="e">
        <f>H81+I81/60+J81/60/60</f>
        <v>#VALUE!</v>
      </c>
      <c r="AH79" s="227" t="s">
        <v>273</v>
      </c>
      <c r="AI79" s="220" t="e">
        <f>AE79-AG79</f>
        <v>#VALUE!</v>
      </c>
      <c r="AJ79" s="221" t="s">
        <v>275</v>
      </c>
      <c r="AK79" s="220" t="e">
        <f>AI78*60</f>
        <v>#VALUE!</v>
      </c>
      <c r="AL79" s="221" t="s">
        <v>277</v>
      </c>
      <c r="AM79" s="220" t="e">
        <f>AK79*6076.12</f>
        <v>#VALUE!</v>
      </c>
      <c r="AN79" s="221" t="s">
        <v>280</v>
      </c>
      <c r="AO79" s="220">
        <f>AE79*PI()/180</f>
        <v>1.2403899853545743</v>
      </c>
      <c r="AP79" s="221" t="s">
        <v>283</v>
      </c>
      <c r="AQ79" s="220" t="e">
        <f>AG79*PI()/180</f>
        <v>#VALUE!</v>
      </c>
      <c r="AR79" s="221" t="s">
        <v>285</v>
      </c>
      <c r="AS79" s="219" t="e">
        <f>IF(360+AS78/(2*PI())*360&gt;360,AS78/(PI())*360,360+AS78/(2*PI())*360)</f>
        <v>#VALUE!</v>
      </c>
      <c r="AT79" s="223"/>
      <c r="AU79" s="223"/>
    </row>
    <row r="80" spans="1:47" s="121" customFormat="1" ht="15.95" customHeight="1" thickBot="1" x14ac:dyDescent="0.3">
      <c r="A80" s="176">
        <v>14</v>
      </c>
      <c r="B80" s="297"/>
      <c r="C80" s="300"/>
      <c r="D80" s="179" t="s">
        <v>243</v>
      </c>
      <c r="E80" s="193">
        <f t="shared" ref="E80:J80" si="5">E79</f>
        <v>41</v>
      </c>
      <c r="F80" s="197">
        <f t="shared" si="5"/>
        <v>30</v>
      </c>
      <c r="G80" s="186">
        <f t="shared" si="5"/>
        <v>55.9</v>
      </c>
      <c r="H80" s="157">
        <f t="shared" si="5"/>
        <v>71</v>
      </c>
      <c r="I80" s="197">
        <f t="shared" si="5"/>
        <v>4</v>
      </c>
      <c r="J80" s="187">
        <f t="shared" si="5"/>
        <v>8.8000000000000007</v>
      </c>
      <c r="K80" s="127" t="s">
        <v>16</v>
      </c>
      <c r="L80" s="237" t="s">
        <v>288</v>
      </c>
      <c r="M80" s="128" t="s">
        <v>250</v>
      </c>
      <c r="N80" s="129" t="s">
        <v>4</v>
      </c>
      <c r="O80" s="130" t="s">
        <v>18</v>
      </c>
      <c r="P80" s="253" t="s">
        <v>188</v>
      </c>
      <c r="Q80" s="330"/>
      <c r="R80" s="329"/>
      <c r="S80" s="329"/>
      <c r="T80" s="329"/>
      <c r="U80" s="336"/>
      <c r="V80" s="337"/>
      <c r="W80" s="337"/>
      <c r="X80" s="337"/>
      <c r="Y80" s="338"/>
      <c r="Z80" s="287"/>
      <c r="AA80" s="288"/>
      <c r="AB80" s="289"/>
      <c r="AC80" s="224"/>
      <c r="AD80" s="223"/>
      <c r="AE80" s="223"/>
      <c r="AF80" s="223"/>
      <c r="AG80" s="223"/>
      <c r="AH80" s="223"/>
      <c r="AI80" s="223"/>
      <c r="AJ80" s="223"/>
      <c r="AK80" s="223"/>
      <c r="AL80" s="223"/>
      <c r="AM80" s="223"/>
      <c r="AN80" s="223"/>
      <c r="AO80" s="223"/>
      <c r="AP80" s="223"/>
      <c r="AQ80" s="223"/>
      <c r="AR80" s="221" t="s">
        <v>286</v>
      </c>
      <c r="AS80" s="219" t="e">
        <f>61.582*ACOS(SIN(AE78)*SIN(AG78)+COS(AE78)*COS(AG78)*(AE79-AG79))*6076.12</f>
        <v>#VALUE!</v>
      </c>
      <c r="AT80" s="223"/>
      <c r="AU80" s="223"/>
    </row>
    <row r="81" spans="1:47" s="120" customFormat="1" ht="35.1" customHeight="1" thickTop="1" thickBot="1" x14ac:dyDescent="0.3">
      <c r="A81" s="256" t="str">
        <f>IF(Z78=1,"VERIFIED",IF(AA78=1,"CHECKED",IF(V78=1,"RECHECK",IF(X78=1,"VERIFY",IF(Y78=1,"NEED APP","NOT SCHED")))))</f>
        <v>RECHECK</v>
      </c>
      <c r="B81" s="298"/>
      <c r="C81" s="301"/>
      <c r="D81" s="180" t="s">
        <v>192</v>
      </c>
      <c r="E81" s="194" t="s">
        <v>0</v>
      </c>
      <c r="F81" s="198" t="s">
        <v>0</v>
      </c>
      <c r="G81" s="189" t="s">
        <v>0</v>
      </c>
      <c r="H81" s="188" t="s">
        <v>0</v>
      </c>
      <c r="I81" s="198" t="s">
        <v>0</v>
      </c>
      <c r="J81" s="189" t="s">
        <v>0</v>
      </c>
      <c r="K81" s="131" t="str">
        <f>$N$7</f>
        <v xml:space="preserve"> </v>
      </c>
      <c r="L81" s="230" t="str">
        <f>IF(E81=" ","Not being used ",AU78*6076.12)</f>
        <v xml:space="preserve">Not being used </v>
      </c>
      <c r="M81" s="229">
        <v>0.5</v>
      </c>
      <c r="N81" s="271" t="str">
        <f>IF(W78=1,"Need Photo","Has Photo")</f>
        <v>Need Photo</v>
      </c>
      <c r="O81" s="264" t="s">
        <v>260</v>
      </c>
      <c r="P81" s="255" t="str">
        <f>IF(E81=" ","Not being used",(IF(L81&gt;O78,"OFF STA","ON STA")))</f>
        <v>Not being used</v>
      </c>
      <c r="Q81" s="331"/>
      <c r="R81" s="332"/>
      <c r="S81" s="332"/>
      <c r="T81" s="332"/>
      <c r="U81" s="339"/>
      <c r="V81" s="340"/>
      <c r="W81" s="340"/>
      <c r="X81" s="340"/>
      <c r="Y81" s="341"/>
      <c r="Z81" s="290"/>
      <c r="AA81" s="291"/>
      <c r="AB81" s="292"/>
      <c r="AC81" s="119"/>
    </row>
    <row r="82" spans="1:47" s="118" customFormat="1" ht="9" customHeight="1" thickTop="1" thickBot="1" x14ac:dyDescent="0.3">
      <c r="A82" s="241"/>
      <c r="B82" s="133" t="s">
        <v>11</v>
      </c>
      <c r="C82" s="134"/>
      <c r="D82" s="135" t="s">
        <v>12</v>
      </c>
      <c r="E82" s="191" t="s">
        <v>246</v>
      </c>
      <c r="F82" s="191" t="s">
        <v>247</v>
      </c>
      <c r="G82" s="183" t="s">
        <v>248</v>
      </c>
      <c r="H82" s="135" t="s">
        <v>246</v>
      </c>
      <c r="I82" s="191" t="s">
        <v>247</v>
      </c>
      <c r="J82" s="183" t="s">
        <v>248</v>
      </c>
      <c r="K82" s="136" t="s">
        <v>13</v>
      </c>
      <c r="L82" s="137" t="s">
        <v>14</v>
      </c>
      <c r="M82" s="137" t="s">
        <v>17</v>
      </c>
      <c r="N82" s="138" t="s">
        <v>15</v>
      </c>
      <c r="O82" s="139" t="s">
        <v>19</v>
      </c>
      <c r="P82" s="252" t="s">
        <v>256</v>
      </c>
      <c r="Q82" s="142" t="s">
        <v>252</v>
      </c>
      <c r="R82" s="143"/>
      <c r="S82" s="144" t="s">
        <v>191</v>
      </c>
      <c r="T82" s="243"/>
      <c r="U82" s="293" t="s">
        <v>289</v>
      </c>
      <c r="V82" s="294"/>
      <c r="W82" s="294"/>
      <c r="X82" s="294"/>
      <c r="Y82" s="295"/>
      <c r="Z82" s="145" t="s">
        <v>238</v>
      </c>
      <c r="AA82" s="146" t="s">
        <v>239</v>
      </c>
      <c r="AB82" s="147" t="s">
        <v>240</v>
      </c>
      <c r="AC82" s="214"/>
      <c r="AD82" s="215"/>
      <c r="AE82" s="216" t="s">
        <v>269</v>
      </c>
      <c r="AF82" s="215"/>
      <c r="AG82" s="216" t="s">
        <v>270</v>
      </c>
      <c r="AH82" s="216"/>
      <c r="AI82" s="216" t="s">
        <v>271</v>
      </c>
      <c r="AJ82" s="215"/>
      <c r="AK82" s="217" t="s">
        <v>281</v>
      </c>
      <c r="AL82" s="215"/>
      <c r="AM82" s="216"/>
      <c r="AN82" s="215"/>
      <c r="AO82" s="217" t="s">
        <v>278</v>
      </c>
      <c r="AP82" s="215"/>
      <c r="AQ82" s="216"/>
      <c r="AR82" s="215"/>
      <c r="AS82" s="216"/>
      <c r="AT82" s="215"/>
      <c r="AU82" s="215"/>
    </row>
    <row r="83" spans="1:47" s="121" customFormat="1" ht="15.95" customHeight="1" thickBot="1" x14ac:dyDescent="0.3">
      <c r="A83" s="125">
        <v>0</v>
      </c>
      <c r="B83" s="296" t="s">
        <v>328</v>
      </c>
      <c r="C83" s="299" t="s">
        <v>0</v>
      </c>
      <c r="D83" s="179" t="s">
        <v>237</v>
      </c>
      <c r="E83" s="192">
        <v>41</v>
      </c>
      <c r="F83" s="196">
        <v>30</v>
      </c>
      <c r="G83" s="126">
        <v>10.08</v>
      </c>
      <c r="H83" s="169">
        <v>71</v>
      </c>
      <c r="I83" s="196">
        <v>3</v>
      </c>
      <c r="J83" s="126">
        <v>55.44</v>
      </c>
      <c r="K83" s="302" t="s">
        <v>0</v>
      </c>
      <c r="L83" s="304" t="s">
        <v>0</v>
      </c>
      <c r="M83" s="306">
        <v>8.9</v>
      </c>
      <c r="N83" s="346">
        <f>IF(M83=" "," ",(M83+$L$7-M86))</f>
        <v>8.4</v>
      </c>
      <c r="O83" s="309">
        <v>500</v>
      </c>
      <c r="P83" s="348">
        <v>42955</v>
      </c>
      <c r="Q83" s="140">
        <v>43245</v>
      </c>
      <c r="R83" s="141">
        <v>43398</v>
      </c>
      <c r="S83" s="313" t="s">
        <v>304</v>
      </c>
      <c r="T83" s="314"/>
      <c r="U83" s="244">
        <v>1</v>
      </c>
      <c r="V83" s="148" t="s">
        <v>0</v>
      </c>
      <c r="W83" s="149">
        <v>1</v>
      </c>
      <c r="X83" s="150" t="s">
        <v>0</v>
      </c>
      <c r="Y83" s="151" t="s">
        <v>0</v>
      </c>
      <c r="Z83" s="152" t="s">
        <v>0</v>
      </c>
      <c r="AA83" s="148" t="s">
        <v>0</v>
      </c>
      <c r="AB83" s="153" t="s">
        <v>0</v>
      </c>
      <c r="AC83" s="218" t="s">
        <v>237</v>
      </c>
      <c r="AD83" s="221" t="s">
        <v>265</v>
      </c>
      <c r="AE83" s="220">
        <f>E83+F83/60+G83/60/60</f>
        <v>41.502800000000001</v>
      </c>
      <c r="AF83" s="221" t="s">
        <v>266</v>
      </c>
      <c r="AG83" s="220" t="e">
        <f>E86+F86/60+G86/60/60</f>
        <v>#VALUE!</v>
      </c>
      <c r="AH83" s="227" t="s">
        <v>272</v>
      </c>
      <c r="AI83" s="220" t="e">
        <f>AG83-AE83</f>
        <v>#VALUE!</v>
      </c>
      <c r="AJ83" s="221" t="s">
        <v>274</v>
      </c>
      <c r="AK83" s="220" t="e">
        <f>AI84*60*COS((AE83+AG83)/2*PI()/180)</f>
        <v>#VALUE!</v>
      </c>
      <c r="AL83" s="221" t="s">
        <v>276</v>
      </c>
      <c r="AM83" s="220" t="e">
        <f>AK83*6076.12</f>
        <v>#VALUE!</v>
      </c>
      <c r="AN83" s="221" t="s">
        <v>279</v>
      </c>
      <c r="AO83" s="220">
        <f>AE83*PI()/180</f>
        <v>0.72436050879670266</v>
      </c>
      <c r="AP83" s="221" t="s">
        <v>282</v>
      </c>
      <c r="AQ83" s="220" t="e">
        <f>AG83 *PI()/180</f>
        <v>#VALUE!</v>
      </c>
      <c r="AR83" s="221" t="s">
        <v>284</v>
      </c>
      <c r="AS83" s="220" t="e">
        <f>1*ATAN2(COS(AO83)*SIN(AQ83)-SIN(AO83)*COS(AQ83)*COS(AQ84-AO84),SIN(AQ84-AO84)*COS(AQ83))</f>
        <v>#VALUE!</v>
      </c>
      <c r="AT83" s="222" t="s">
        <v>287</v>
      </c>
      <c r="AU83" s="228" t="e">
        <f>SQRT(AK84*AK84+AK83*AK83)</f>
        <v>#VALUE!</v>
      </c>
    </row>
    <row r="84" spans="1:47" s="121" customFormat="1" ht="15.95" customHeight="1" thickTop="1" thickBot="1" x14ac:dyDescent="0.3">
      <c r="A84" s="181">
        <v>100117952632</v>
      </c>
      <c r="B84" s="297"/>
      <c r="C84" s="300"/>
      <c r="D84" s="179" t="s">
        <v>242</v>
      </c>
      <c r="E84" s="276" t="s">
        <v>262</v>
      </c>
      <c r="F84" s="277"/>
      <c r="G84" s="277"/>
      <c r="H84" s="277"/>
      <c r="I84" s="277"/>
      <c r="J84" s="278"/>
      <c r="K84" s="303"/>
      <c r="L84" s="305"/>
      <c r="M84" s="306"/>
      <c r="N84" s="347"/>
      <c r="O84" s="310"/>
      <c r="P84" s="349"/>
      <c r="Q84" s="315" t="s">
        <v>326</v>
      </c>
      <c r="R84" s="316"/>
      <c r="S84" s="316"/>
      <c r="T84" s="316"/>
      <c r="U84" s="319" t="s">
        <v>291</v>
      </c>
      <c r="V84" s="320"/>
      <c r="W84" s="320"/>
      <c r="X84" s="320"/>
      <c r="Y84" s="321"/>
      <c r="Z84" s="284" t="s">
        <v>306</v>
      </c>
      <c r="AA84" s="285"/>
      <c r="AB84" s="286"/>
      <c r="AC84" s="218" t="s">
        <v>192</v>
      </c>
      <c r="AD84" s="221" t="s">
        <v>267</v>
      </c>
      <c r="AE84" s="220">
        <f>H83+I83/60+J83/60/60</f>
        <v>71.065399999999997</v>
      </c>
      <c r="AF84" s="221" t="s">
        <v>268</v>
      </c>
      <c r="AG84" s="220" t="e">
        <f>H86+I86/60+J86/60/60</f>
        <v>#VALUE!</v>
      </c>
      <c r="AH84" s="227" t="s">
        <v>273</v>
      </c>
      <c r="AI84" s="220" t="e">
        <f>AE84-AG84</f>
        <v>#VALUE!</v>
      </c>
      <c r="AJ84" s="221" t="s">
        <v>275</v>
      </c>
      <c r="AK84" s="220" t="e">
        <f>AI83*60</f>
        <v>#VALUE!</v>
      </c>
      <c r="AL84" s="221" t="s">
        <v>277</v>
      </c>
      <c r="AM84" s="220" t="e">
        <f>AK84*6076.12</f>
        <v>#VALUE!</v>
      </c>
      <c r="AN84" s="221" t="s">
        <v>280</v>
      </c>
      <c r="AO84" s="220">
        <f>AE84*PI()/180</f>
        <v>1.2403252142467782</v>
      </c>
      <c r="AP84" s="221" t="s">
        <v>283</v>
      </c>
      <c r="AQ84" s="220" t="e">
        <f>AG84*PI()/180</f>
        <v>#VALUE!</v>
      </c>
      <c r="AR84" s="221" t="s">
        <v>285</v>
      </c>
      <c r="AS84" s="219" t="e">
        <f>IF(360+AS83/(2*PI())*360&gt;360,AS83/(PI())*360,360+AS83/(2*PI())*360)</f>
        <v>#VALUE!</v>
      </c>
      <c r="AT84" s="223"/>
      <c r="AU84" s="223"/>
    </row>
    <row r="85" spans="1:47" s="121" customFormat="1" ht="15.95" customHeight="1" thickBot="1" x14ac:dyDescent="0.3">
      <c r="A85" s="176">
        <v>15</v>
      </c>
      <c r="B85" s="297"/>
      <c r="C85" s="300"/>
      <c r="D85" s="179" t="s">
        <v>243</v>
      </c>
      <c r="E85" s="279" t="s">
        <v>261</v>
      </c>
      <c r="F85" s="280"/>
      <c r="G85" s="280"/>
      <c r="H85" s="280"/>
      <c r="I85" s="280"/>
      <c r="J85" s="281"/>
      <c r="K85" s="127" t="s">
        <v>16</v>
      </c>
      <c r="L85" s="237" t="s">
        <v>288</v>
      </c>
      <c r="M85" s="128" t="s">
        <v>250</v>
      </c>
      <c r="N85" s="129" t="s">
        <v>4</v>
      </c>
      <c r="O85" s="130" t="s">
        <v>18</v>
      </c>
      <c r="P85" s="253" t="s">
        <v>188</v>
      </c>
      <c r="Q85" s="318"/>
      <c r="R85" s="316"/>
      <c r="S85" s="316"/>
      <c r="T85" s="316"/>
      <c r="U85" s="322"/>
      <c r="V85" s="323"/>
      <c r="W85" s="323"/>
      <c r="X85" s="323"/>
      <c r="Y85" s="324"/>
      <c r="Z85" s="287"/>
      <c r="AA85" s="288"/>
      <c r="AB85" s="289"/>
      <c r="AC85" s="224"/>
      <c r="AD85" s="223"/>
      <c r="AE85" s="223"/>
      <c r="AF85" s="223"/>
      <c r="AG85" s="223"/>
      <c r="AH85" s="223"/>
      <c r="AI85" s="223"/>
      <c r="AJ85" s="223"/>
      <c r="AK85" s="223"/>
      <c r="AL85" s="223"/>
      <c r="AM85" s="223"/>
      <c r="AN85" s="223"/>
      <c r="AO85" s="223"/>
      <c r="AP85" s="223"/>
      <c r="AQ85" s="223"/>
      <c r="AR85" s="221" t="s">
        <v>286</v>
      </c>
      <c r="AS85" s="219" t="e">
        <f>61.582*ACOS(SIN(AE83)*SIN(AG83)+COS(AE83)*COS(AG83)*(AE84-AG84))*6076.12</f>
        <v>#VALUE!</v>
      </c>
      <c r="AT85" s="223"/>
      <c r="AU85" s="223"/>
    </row>
    <row r="86" spans="1:47" s="120" customFormat="1" ht="35.1" customHeight="1" thickTop="1" thickBot="1" x14ac:dyDescent="0.3">
      <c r="A86" s="177" t="str">
        <f>IF(Z83=1,"VERIFIED",IF(AA83=1,"CHECKED",IF(V83=1,"RECHECK",IF(X83=1,"VERIFY",IF(Y83=1,"NEED APP","NOT SCHED")))))</f>
        <v>NOT SCHED</v>
      </c>
      <c r="B86" s="298"/>
      <c r="C86" s="301"/>
      <c r="D86" s="180" t="s">
        <v>192</v>
      </c>
      <c r="E86" s="194" t="s">
        <v>0</v>
      </c>
      <c r="F86" s="198" t="s">
        <v>0</v>
      </c>
      <c r="G86" s="189" t="s">
        <v>0</v>
      </c>
      <c r="H86" s="188" t="s">
        <v>0</v>
      </c>
      <c r="I86" s="198" t="s">
        <v>0</v>
      </c>
      <c r="J86" s="189" t="s">
        <v>0</v>
      </c>
      <c r="K86" s="131" t="str">
        <f>$N$7</f>
        <v xml:space="preserve"> </v>
      </c>
      <c r="L86" s="230" t="str">
        <f>IF(E86=" ","Not being used ",AU83*6076.12)</f>
        <v xml:space="preserve">Not being used </v>
      </c>
      <c r="M86" s="229">
        <v>0.5</v>
      </c>
      <c r="N86" s="270" t="str">
        <f>IF(W83=1,"Need Photo","Has Photo")</f>
        <v>Need Photo</v>
      </c>
      <c r="O86" s="178" t="s">
        <v>260</v>
      </c>
      <c r="P86" s="255" t="str">
        <f>IF(E86=" ","Not being used",(IF(L86&gt;O83,"OFF STA","ON STA")))</f>
        <v>Not being used</v>
      </c>
      <c r="Q86" s="342"/>
      <c r="R86" s="343"/>
      <c r="S86" s="343"/>
      <c r="T86" s="343"/>
      <c r="U86" s="325"/>
      <c r="V86" s="326"/>
      <c r="W86" s="326"/>
      <c r="X86" s="326"/>
      <c r="Y86" s="327"/>
      <c r="Z86" s="290"/>
      <c r="AA86" s="291"/>
      <c r="AB86" s="292"/>
      <c r="AC86" s="119"/>
    </row>
    <row r="87" spans="1:47" s="120" customFormat="1" ht="78" customHeight="1" thickTop="1" thickBot="1" x14ac:dyDescent="0.3">
      <c r="A87" s="282" t="s">
        <v>264</v>
      </c>
      <c r="B87" s="283"/>
      <c r="C87" s="283"/>
      <c r="D87" s="283"/>
      <c r="E87" s="283"/>
      <c r="F87" s="283"/>
      <c r="G87" s="283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45"/>
      <c r="V87" s="164"/>
      <c r="W87" s="164"/>
      <c r="X87" s="164"/>
      <c r="Y87" s="165"/>
      <c r="Z87" s="166"/>
      <c r="AA87" s="167"/>
      <c r="AB87" s="168"/>
      <c r="AC87" s="119"/>
    </row>
    <row r="88" spans="1:47" s="7" customFormat="1" ht="16.5" customHeight="1" thickTop="1" thickBot="1" x14ac:dyDescent="0.3">
      <c r="A88" s="551" t="s">
        <v>258</v>
      </c>
      <c r="B88" s="536" t="s">
        <v>394</v>
      </c>
      <c r="C88" s="537"/>
      <c r="D88" s="538"/>
      <c r="E88" s="539" t="s">
        <v>249</v>
      </c>
      <c r="F88" s="540"/>
      <c r="G88" s="541"/>
      <c r="H88" s="542" t="s">
        <v>251</v>
      </c>
      <c r="I88" s="540"/>
      <c r="J88" s="541"/>
      <c r="K88" s="552" t="s">
        <v>0</v>
      </c>
      <c r="L88" s="553" t="s">
        <v>0</v>
      </c>
      <c r="M88" s="554" t="s">
        <v>0</v>
      </c>
      <c r="N88" s="555" t="s">
        <v>0</v>
      </c>
      <c r="O88" s="556"/>
      <c r="P88" s="545" t="str">
        <f>P61</f>
        <v>D07 - FOXTROT-A  Westport River East Run</v>
      </c>
      <c r="Q88" s="545"/>
      <c r="R88" s="545"/>
      <c r="S88" s="545"/>
      <c r="T88" s="545"/>
      <c r="U88" s="546"/>
      <c r="V88" s="547"/>
      <c r="W88" s="548"/>
      <c r="X88" s="549"/>
      <c r="Y88" s="547"/>
      <c r="Z88" s="549"/>
      <c r="AA88" s="547"/>
      <c r="AB88" s="550"/>
      <c r="AC88" s="8"/>
    </row>
    <row r="89" spans="1:47" s="118" customFormat="1" ht="9" customHeight="1" thickTop="1" thickBot="1" x14ac:dyDescent="0.3">
      <c r="A89" s="241"/>
      <c r="B89" s="133" t="s">
        <v>11</v>
      </c>
      <c r="C89" s="134"/>
      <c r="D89" s="135" t="s">
        <v>12</v>
      </c>
      <c r="E89" s="191" t="s">
        <v>246</v>
      </c>
      <c r="F89" s="191" t="s">
        <v>247</v>
      </c>
      <c r="G89" s="183" t="s">
        <v>248</v>
      </c>
      <c r="H89" s="135" t="s">
        <v>246</v>
      </c>
      <c r="I89" s="191" t="s">
        <v>247</v>
      </c>
      <c r="J89" s="183" t="s">
        <v>248</v>
      </c>
      <c r="K89" s="136" t="s">
        <v>13</v>
      </c>
      <c r="L89" s="137" t="s">
        <v>14</v>
      </c>
      <c r="M89" s="137" t="s">
        <v>17</v>
      </c>
      <c r="N89" s="138" t="s">
        <v>15</v>
      </c>
      <c r="O89" s="139" t="s">
        <v>19</v>
      </c>
      <c r="P89" s="252" t="s">
        <v>256</v>
      </c>
      <c r="Q89" s="142" t="s">
        <v>252</v>
      </c>
      <c r="R89" s="143"/>
      <c r="S89" s="144" t="s">
        <v>191</v>
      </c>
      <c r="T89" s="243"/>
      <c r="U89" s="293" t="s">
        <v>289</v>
      </c>
      <c r="V89" s="294"/>
      <c r="W89" s="294"/>
      <c r="X89" s="294"/>
      <c r="Y89" s="295"/>
      <c r="Z89" s="173" t="s">
        <v>238</v>
      </c>
      <c r="AA89" s="174" t="s">
        <v>239</v>
      </c>
      <c r="AB89" s="175" t="s">
        <v>240</v>
      </c>
      <c r="AC89" s="214"/>
      <c r="AD89" s="215"/>
      <c r="AE89" s="216" t="s">
        <v>269</v>
      </c>
      <c r="AF89" s="215"/>
      <c r="AG89" s="216" t="s">
        <v>270</v>
      </c>
      <c r="AH89" s="216"/>
      <c r="AI89" s="216" t="s">
        <v>271</v>
      </c>
      <c r="AJ89" s="215"/>
      <c r="AK89" s="217" t="s">
        <v>281</v>
      </c>
      <c r="AL89" s="215"/>
      <c r="AM89" s="216"/>
      <c r="AN89" s="215"/>
      <c r="AO89" s="217" t="s">
        <v>278</v>
      </c>
      <c r="AP89" s="215"/>
      <c r="AQ89" s="216"/>
      <c r="AR89" s="215"/>
      <c r="AS89" s="216"/>
      <c r="AT89" s="215"/>
      <c r="AU89" s="215"/>
    </row>
    <row r="90" spans="1:47" s="121" customFormat="1" ht="15.95" customHeight="1" thickBot="1" x14ac:dyDescent="0.3">
      <c r="A90" s="125">
        <v>17441.18</v>
      </c>
      <c r="B90" s="296" t="s">
        <v>327</v>
      </c>
      <c r="C90" s="299" t="s">
        <v>0</v>
      </c>
      <c r="D90" s="179" t="s">
        <v>237</v>
      </c>
      <c r="E90" s="192">
        <v>41</v>
      </c>
      <c r="F90" s="196">
        <v>31</v>
      </c>
      <c r="G90" s="126">
        <v>44.04</v>
      </c>
      <c r="H90" s="169">
        <v>71</v>
      </c>
      <c r="I90" s="196">
        <v>3</v>
      </c>
      <c r="J90" s="126">
        <v>57.42</v>
      </c>
      <c r="K90" s="302" t="s">
        <v>0</v>
      </c>
      <c r="L90" s="304" t="s">
        <v>0</v>
      </c>
      <c r="M90" s="306">
        <v>9</v>
      </c>
      <c r="N90" s="307">
        <f>IF(M90=" "," ",(M90+$L$7-M93))</f>
        <v>8.8000000000000007</v>
      </c>
      <c r="O90" s="309">
        <v>50</v>
      </c>
      <c r="P90" s="311">
        <v>42579</v>
      </c>
      <c r="Q90" s="140">
        <v>43245</v>
      </c>
      <c r="R90" s="141">
        <v>43398</v>
      </c>
      <c r="S90" s="313" t="s">
        <v>259</v>
      </c>
      <c r="T90" s="314"/>
      <c r="U90" s="244">
        <v>1</v>
      </c>
      <c r="V90" s="148">
        <v>1</v>
      </c>
      <c r="W90" s="149" t="s">
        <v>0</v>
      </c>
      <c r="X90" s="150" t="s">
        <v>0</v>
      </c>
      <c r="Y90" s="151" t="s">
        <v>0</v>
      </c>
      <c r="Z90" s="171" t="s">
        <v>0</v>
      </c>
      <c r="AA90" s="170" t="s">
        <v>0</v>
      </c>
      <c r="AB90" s="172" t="s">
        <v>0</v>
      </c>
      <c r="AC90" s="218" t="s">
        <v>237</v>
      </c>
      <c r="AD90" s="221" t="s">
        <v>265</v>
      </c>
      <c r="AE90" s="220">
        <f>E90+F90/60+G90/60/60</f>
        <v>41.5289</v>
      </c>
      <c r="AF90" s="221" t="s">
        <v>266</v>
      </c>
      <c r="AG90" s="220" t="e">
        <f>E93+F93/60+G93/60/60</f>
        <v>#VALUE!</v>
      </c>
      <c r="AH90" s="227" t="s">
        <v>272</v>
      </c>
      <c r="AI90" s="220" t="e">
        <f>AG90-AE90</f>
        <v>#VALUE!</v>
      </c>
      <c r="AJ90" s="221" t="s">
        <v>274</v>
      </c>
      <c r="AK90" s="220" t="e">
        <f>AI91*60*COS((AE90+AG90)/2*PI()/180)</f>
        <v>#VALUE!</v>
      </c>
      <c r="AL90" s="221" t="s">
        <v>276</v>
      </c>
      <c r="AM90" s="220" t="e">
        <f>AK90*6076.12</f>
        <v>#VALUE!</v>
      </c>
      <c r="AN90" s="221" t="s">
        <v>279</v>
      </c>
      <c r="AO90" s="220">
        <f>AE90*PI()/180</f>
        <v>0.72481603973147313</v>
      </c>
      <c r="AP90" s="221" t="s">
        <v>282</v>
      </c>
      <c r="AQ90" s="220" t="e">
        <f>AG90 *PI()/180</f>
        <v>#VALUE!</v>
      </c>
      <c r="AR90" s="221" t="s">
        <v>284</v>
      </c>
      <c r="AS90" s="220" t="e">
        <f>1*ATAN2(COS(AO90)*SIN(AQ90)-SIN(AO90)*COS(AQ90)*COS(AQ91-AO91),SIN(AQ91-AO91)*COS(AQ90))</f>
        <v>#VALUE!</v>
      </c>
      <c r="AT90" s="222" t="s">
        <v>287</v>
      </c>
      <c r="AU90" s="228" t="e">
        <f>SQRT(AK91*AK91+AK90*AK90)</f>
        <v>#VALUE!</v>
      </c>
    </row>
    <row r="91" spans="1:47" s="121" customFormat="1" ht="15.95" customHeight="1" thickTop="1" thickBot="1" x14ac:dyDescent="0.3">
      <c r="A91" s="181">
        <v>200100729359</v>
      </c>
      <c r="B91" s="297"/>
      <c r="C91" s="300"/>
      <c r="D91" s="179" t="s">
        <v>242</v>
      </c>
      <c r="E91" s="193">
        <f t="shared" ref="E91:J91" si="6">E90</f>
        <v>41</v>
      </c>
      <c r="F91" s="197">
        <f t="shared" si="6"/>
        <v>31</v>
      </c>
      <c r="G91" s="186">
        <f t="shared" si="6"/>
        <v>44.04</v>
      </c>
      <c r="H91" s="157">
        <f t="shared" si="6"/>
        <v>71</v>
      </c>
      <c r="I91" s="197">
        <f t="shared" si="6"/>
        <v>3</v>
      </c>
      <c r="J91" s="187">
        <f t="shared" si="6"/>
        <v>57.42</v>
      </c>
      <c r="K91" s="303"/>
      <c r="L91" s="305"/>
      <c r="M91" s="306"/>
      <c r="N91" s="308"/>
      <c r="O91" s="310"/>
      <c r="P91" s="312"/>
      <c r="Q91" s="328" t="s">
        <v>400</v>
      </c>
      <c r="R91" s="329"/>
      <c r="S91" s="329"/>
      <c r="T91" s="329"/>
      <c r="U91" s="333" t="s">
        <v>293</v>
      </c>
      <c r="V91" s="334"/>
      <c r="W91" s="334"/>
      <c r="X91" s="334"/>
      <c r="Y91" s="335"/>
      <c r="Z91" s="284" t="s">
        <v>306</v>
      </c>
      <c r="AA91" s="285"/>
      <c r="AB91" s="286"/>
      <c r="AC91" s="218" t="s">
        <v>192</v>
      </c>
      <c r="AD91" s="221" t="s">
        <v>267</v>
      </c>
      <c r="AE91" s="220">
        <f>H90+I90/60+J90/60/60</f>
        <v>71.065950000000001</v>
      </c>
      <c r="AF91" s="221" t="s">
        <v>268</v>
      </c>
      <c r="AG91" s="220" t="e">
        <f>H93+I93/60+J93/60/60</f>
        <v>#VALUE!</v>
      </c>
      <c r="AH91" s="227" t="s">
        <v>273</v>
      </c>
      <c r="AI91" s="220" t="e">
        <f>AE91-AG91</f>
        <v>#VALUE!</v>
      </c>
      <c r="AJ91" s="221" t="s">
        <v>275</v>
      </c>
      <c r="AK91" s="220" t="e">
        <f>AI90*60</f>
        <v>#VALUE!</v>
      </c>
      <c r="AL91" s="221" t="s">
        <v>277</v>
      </c>
      <c r="AM91" s="220" t="e">
        <f>AK91*6076.12</f>
        <v>#VALUE!</v>
      </c>
      <c r="AN91" s="221" t="s">
        <v>280</v>
      </c>
      <c r="AO91" s="220">
        <f>AE91*PI()/180</f>
        <v>1.2403348135576642</v>
      </c>
      <c r="AP91" s="221" t="s">
        <v>283</v>
      </c>
      <c r="AQ91" s="220" t="e">
        <f>AG91*PI()/180</f>
        <v>#VALUE!</v>
      </c>
      <c r="AR91" s="221" t="s">
        <v>285</v>
      </c>
      <c r="AS91" s="219" t="e">
        <f>IF(360+AS90/(2*PI())*360&gt;360,AS90/(PI())*360,360+AS90/(2*PI())*360)</f>
        <v>#VALUE!</v>
      </c>
      <c r="AT91" s="223"/>
      <c r="AU91" s="223"/>
    </row>
    <row r="92" spans="1:47" s="121" customFormat="1" ht="15.95" customHeight="1" thickBot="1" x14ac:dyDescent="0.3">
      <c r="A92" s="176">
        <v>16</v>
      </c>
      <c r="B92" s="297"/>
      <c r="C92" s="300"/>
      <c r="D92" s="179" t="s">
        <v>243</v>
      </c>
      <c r="E92" s="279" t="s">
        <v>261</v>
      </c>
      <c r="F92" s="280"/>
      <c r="G92" s="280"/>
      <c r="H92" s="280"/>
      <c r="I92" s="280"/>
      <c r="J92" s="281"/>
      <c r="K92" s="127" t="s">
        <v>16</v>
      </c>
      <c r="L92" s="237" t="s">
        <v>288</v>
      </c>
      <c r="M92" s="128" t="s">
        <v>250</v>
      </c>
      <c r="N92" s="129" t="s">
        <v>4</v>
      </c>
      <c r="O92" s="130" t="s">
        <v>18</v>
      </c>
      <c r="P92" s="253" t="s">
        <v>188</v>
      </c>
      <c r="Q92" s="330"/>
      <c r="R92" s="329"/>
      <c r="S92" s="329"/>
      <c r="T92" s="329"/>
      <c r="U92" s="336"/>
      <c r="V92" s="337"/>
      <c r="W92" s="337"/>
      <c r="X92" s="337"/>
      <c r="Y92" s="338"/>
      <c r="Z92" s="287"/>
      <c r="AA92" s="288"/>
      <c r="AB92" s="289"/>
      <c r="AC92" s="224"/>
      <c r="AD92" s="223"/>
      <c r="AE92" s="223"/>
      <c r="AF92" s="223"/>
      <c r="AG92" s="223"/>
      <c r="AH92" s="223"/>
      <c r="AI92" s="223"/>
      <c r="AJ92" s="223"/>
      <c r="AK92" s="223"/>
      <c r="AL92" s="223"/>
      <c r="AM92" s="223"/>
      <c r="AN92" s="223"/>
      <c r="AO92" s="223"/>
      <c r="AP92" s="223"/>
      <c r="AQ92" s="223"/>
      <c r="AR92" s="221" t="s">
        <v>286</v>
      </c>
      <c r="AS92" s="219" t="e">
        <f>61.582*ACOS(SIN(AE90)*SIN(AG90)+COS(AE90)*COS(AG90)*(AE91-AG91))*6076.12</f>
        <v>#VALUE!</v>
      </c>
      <c r="AT92" s="223"/>
      <c r="AU92" s="223"/>
    </row>
    <row r="93" spans="1:47" s="120" customFormat="1" ht="35.1" customHeight="1" thickTop="1" thickBot="1" x14ac:dyDescent="0.3">
      <c r="A93" s="256" t="str">
        <f>IF(Z90=1,"VERIFIED",IF(AA90=1,"CHECKED",IF(V90=1,"RECHECK",IF(X90=1,"VERIFY",IF(Y90=1,"NEED APP","NOT SCHED")))))</f>
        <v>RECHECK</v>
      </c>
      <c r="B93" s="298"/>
      <c r="C93" s="301"/>
      <c r="D93" s="180" t="s">
        <v>192</v>
      </c>
      <c r="E93" s="194" t="s">
        <v>0</v>
      </c>
      <c r="F93" s="198" t="s">
        <v>0</v>
      </c>
      <c r="G93" s="189" t="s">
        <v>0</v>
      </c>
      <c r="H93" s="188" t="s">
        <v>0</v>
      </c>
      <c r="I93" s="198" t="s">
        <v>0</v>
      </c>
      <c r="J93" s="189" t="s">
        <v>0</v>
      </c>
      <c r="K93" s="131" t="str">
        <f>$N$7</f>
        <v xml:space="preserve"> </v>
      </c>
      <c r="L93" s="230" t="str">
        <f>IF(E93=" ","Not being used ",AU90*6076.12)</f>
        <v xml:space="preserve">Not being used </v>
      </c>
      <c r="M93" s="229">
        <v>0.2</v>
      </c>
      <c r="N93" s="265" t="str">
        <f>IF(W90=1,"Need Photo","Has Photo")</f>
        <v>Has Photo</v>
      </c>
      <c r="O93" s="264" t="s">
        <v>260</v>
      </c>
      <c r="P93" s="255" t="str">
        <f>IF(E93=" ","Not being used",(IF(L93&gt;O90,"OFF STA","ON STA")))</f>
        <v>Not being used</v>
      </c>
      <c r="Q93" s="331"/>
      <c r="R93" s="332"/>
      <c r="S93" s="332"/>
      <c r="T93" s="332"/>
      <c r="U93" s="339"/>
      <c r="V93" s="340"/>
      <c r="W93" s="340"/>
      <c r="X93" s="340"/>
      <c r="Y93" s="341"/>
      <c r="Z93" s="290"/>
      <c r="AA93" s="291"/>
      <c r="AB93" s="292"/>
      <c r="AC93" s="119"/>
    </row>
    <row r="94" spans="1:47" s="118" customFormat="1" ht="9" customHeight="1" thickTop="1" thickBot="1" x14ac:dyDescent="0.3">
      <c r="A94" s="241"/>
      <c r="B94" s="133" t="s">
        <v>11</v>
      </c>
      <c r="C94" s="134"/>
      <c r="D94" s="135" t="s">
        <v>12</v>
      </c>
      <c r="E94" s="191" t="s">
        <v>246</v>
      </c>
      <c r="F94" s="191" t="s">
        <v>247</v>
      </c>
      <c r="G94" s="183" t="s">
        <v>248</v>
      </c>
      <c r="H94" s="135" t="s">
        <v>246</v>
      </c>
      <c r="I94" s="191" t="s">
        <v>247</v>
      </c>
      <c r="J94" s="183" t="s">
        <v>248</v>
      </c>
      <c r="K94" s="136" t="s">
        <v>13</v>
      </c>
      <c r="L94" s="137" t="s">
        <v>14</v>
      </c>
      <c r="M94" s="137" t="s">
        <v>17</v>
      </c>
      <c r="N94" s="266" t="s">
        <v>15</v>
      </c>
      <c r="O94" s="267" t="s">
        <v>19</v>
      </c>
      <c r="P94" s="268" t="s">
        <v>256</v>
      </c>
      <c r="Q94" s="142" t="s">
        <v>252</v>
      </c>
      <c r="R94" s="143"/>
      <c r="S94" s="144" t="s">
        <v>191</v>
      </c>
      <c r="T94" s="243"/>
      <c r="U94" s="293" t="s">
        <v>289</v>
      </c>
      <c r="V94" s="294"/>
      <c r="W94" s="294"/>
      <c r="X94" s="294"/>
      <c r="Y94" s="295"/>
      <c r="Z94" s="173" t="s">
        <v>238</v>
      </c>
      <c r="AA94" s="174" t="s">
        <v>239</v>
      </c>
      <c r="AB94" s="175" t="s">
        <v>240</v>
      </c>
      <c r="AC94" s="214"/>
      <c r="AD94" s="215"/>
      <c r="AE94" s="216" t="s">
        <v>269</v>
      </c>
      <c r="AF94" s="215"/>
      <c r="AG94" s="216" t="s">
        <v>270</v>
      </c>
      <c r="AH94" s="216"/>
      <c r="AI94" s="216" t="s">
        <v>271</v>
      </c>
      <c r="AJ94" s="215"/>
      <c r="AK94" s="217" t="s">
        <v>281</v>
      </c>
      <c r="AL94" s="215"/>
      <c r="AM94" s="216"/>
      <c r="AN94" s="215"/>
      <c r="AO94" s="217" t="s">
        <v>278</v>
      </c>
      <c r="AP94" s="215"/>
      <c r="AQ94" s="216"/>
      <c r="AR94" s="215"/>
      <c r="AS94" s="216"/>
      <c r="AT94" s="215"/>
      <c r="AU94" s="215"/>
    </row>
    <row r="95" spans="1:47" s="121" customFormat="1" ht="15.95" customHeight="1" thickBot="1" x14ac:dyDescent="0.3">
      <c r="A95" s="125">
        <v>17551.2</v>
      </c>
      <c r="B95" s="296" t="s">
        <v>329</v>
      </c>
      <c r="C95" s="299" t="s">
        <v>0</v>
      </c>
      <c r="D95" s="179" t="s">
        <v>237</v>
      </c>
      <c r="E95" s="192">
        <v>41</v>
      </c>
      <c r="F95" s="196">
        <v>31</v>
      </c>
      <c r="G95" s="126">
        <v>25.56</v>
      </c>
      <c r="H95" s="169">
        <v>713</v>
      </c>
      <c r="I95" s="196">
        <v>3</v>
      </c>
      <c r="J95" s="126">
        <v>49.14</v>
      </c>
      <c r="K95" s="302" t="s">
        <v>0</v>
      </c>
      <c r="L95" s="304" t="s">
        <v>0</v>
      </c>
      <c r="M95" s="306">
        <v>18.399999999999999</v>
      </c>
      <c r="N95" s="307">
        <f>IF(M95=" "," ",(M95+$L$7-M98))</f>
        <v>15.499999999999998</v>
      </c>
      <c r="O95" s="309">
        <v>50</v>
      </c>
      <c r="P95" s="311">
        <v>42911</v>
      </c>
      <c r="Q95" s="140">
        <v>43245</v>
      </c>
      <c r="R95" s="141">
        <v>43398</v>
      </c>
      <c r="S95" s="313" t="s">
        <v>259</v>
      </c>
      <c r="T95" s="314"/>
      <c r="U95" s="244">
        <v>1</v>
      </c>
      <c r="V95" s="148" t="s">
        <v>0</v>
      </c>
      <c r="W95" s="149" t="s">
        <v>0</v>
      </c>
      <c r="X95" s="150" t="s">
        <v>0</v>
      </c>
      <c r="Y95" s="151" t="s">
        <v>0</v>
      </c>
      <c r="Z95" s="171" t="s">
        <v>0</v>
      </c>
      <c r="AA95" s="170" t="s">
        <v>0</v>
      </c>
      <c r="AB95" s="172" t="s">
        <v>0</v>
      </c>
      <c r="AC95" s="218" t="s">
        <v>237</v>
      </c>
      <c r="AD95" s="221" t="s">
        <v>265</v>
      </c>
      <c r="AE95" s="220">
        <f>E95+F95/60+G95/60/60</f>
        <v>41.523766666666667</v>
      </c>
      <c r="AF95" s="221" t="s">
        <v>266</v>
      </c>
      <c r="AG95" s="220" t="e">
        <f>E98+F98/60+G98/60/60</f>
        <v>#VALUE!</v>
      </c>
      <c r="AH95" s="227" t="s">
        <v>272</v>
      </c>
      <c r="AI95" s="220" t="e">
        <f>AG95-AE95</f>
        <v>#VALUE!</v>
      </c>
      <c r="AJ95" s="221" t="s">
        <v>274</v>
      </c>
      <c r="AK95" s="220" t="e">
        <f>AI96*60*COS((AE95+AG95)/2*PI()/180)</f>
        <v>#VALUE!</v>
      </c>
      <c r="AL95" s="221" t="s">
        <v>276</v>
      </c>
      <c r="AM95" s="220" t="e">
        <f>AK95*6076.12</f>
        <v>#VALUE!</v>
      </c>
      <c r="AN95" s="221" t="s">
        <v>279</v>
      </c>
      <c r="AO95" s="220">
        <f>AE95*PI()/180</f>
        <v>0.72472644616320403</v>
      </c>
      <c r="AP95" s="221" t="s">
        <v>282</v>
      </c>
      <c r="AQ95" s="220" t="e">
        <f>AG95 *PI()/180</f>
        <v>#VALUE!</v>
      </c>
      <c r="AR95" s="221" t="s">
        <v>284</v>
      </c>
      <c r="AS95" s="220" t="e">
        <f>1*ATAN2(COS(AO95)*SIN(AQ95)-SIN(AO95)*COS(AQ95)*COS(AQ96-AO96),SIN(AQ96-AO96)*COS(AQ95))</f>
        <v>#VALUE!</v>
      </c>
      <c r="AT95" s="222" t="s">
        <v>287</v>
      </c>
      <c r="AU95" s="228" t="e">
        <f>SQRT(AK96*AK96+AK95*AK95)</f>
        <v>#VALUE!</v>
      </c>
    </row>
    <row r="96" spans="1:47" s="121" customFormat="1" ht="15.95" customHeight="1" thickTop="1" thickBot="1" x14ac:dyDescent="0.3">
      <c r="A96" s="181">
        <v>200100719362</v>
      </c>
      <c r="B96" s="297"/>
      <c r="C96" s="300"/>
      <c r="D96" s="179" t="s">
        <v>242</v>
      </c>
      <c r="E96" s="193">
        <f t="shared" ref="E96:J96" si="7">E95</f>
        <v>41</v>
      </c>
      <c r="F96" s="197">
        <f t="shared" si="7"/>
        <v>31</v>
      </c>
      <c r="G96" s="186">
        <f t="shared" si="7"/>
        <v>25.56</v>
      </c>
      <c r="H96" s="157">
        <f t="shared" si="7"/>
        <v>713</v>
      </c>
      <c r="I96" s="197">
        <f t="shared" si="7"/>
        <v>3</v>
      </c>
      <c r="J96" s="187">
        <f t="shared" si="7"/>
        <v>49.14</v>
      </c>
      <c r="K96" s="303"/>
      <c r="L96" s="305"/>
      <c r="M96" s="306"/>
      <c r="N96" s="308"/>
      <c r="O96" s="310"/>
      <c r="P96" s="312"/>
      <c r="Q96" s="315" t="s">
        <v>334</v>
      </c>
      <c r="R96" s="316"/>
      <c r="S96" s="316"/>
      <c r="T96" s="316"/>
      <c r="U96" s="319" t="s">
        <v>291</v>
      </c>
      <c r="V96" s="320"/>
      <c r="W96" s="320"/>
      <c r="X96" s="320"/>
      <c r="Y96" s="321"/>
      <c r="Z96" s="284" t="s">
        <v>306</v>
      </c>
      <c r="AA96" s="285"/>
      <c r="AB96" s="286"/>
      <c r="AC96" s="218" t="s">
        <v>192</v>
      </c>
      <c r="AD96" s="221" t="s">
        <v>267</v>
      </c>
      <c r="AE96" s="220">
        <f>H95+I95/60+J95/60/60</f>
        <v>713.06364999999994</v>
      </c>
      <c r="AF96" s="221" t="s">
        <v>268</v>
      </c>
      <c r="AG96" s="220" t="e">
        <f>H98+I98/60+J98/60/60</f>
        <v>#VALUE!</v>
      </c>
      <c r="AH96" s="227" t="s">
        <v>273</v>
      </c>
      <c r="AI96" s="220" t="e">
        <f>AE96-AG96</f>
        <v>#VALUE!</v>
      </c>
      <c r="AJ96" s="221" t="s">
        <v>275</v>
      </c>
      <c r="AK96" s="220" t="e">
        <f>AI95*60</f>
        <v>#VALUE!</v>
      </c>
      <c r="AL96" s="221" t="s">
        <v>277</v>
      </c>
      <c r="AM96" s="220" t="e">
        <f>AK96*6076.12</f>
        <v>#VALUE!</v>
      </c>
      <c r="AN96" s="221" t="s">
        <v>280</v>
      </c>
      <c r="AO96" s="220">
        <f>AE96*PI()/180</f>
        <v>12.445308468788463</v>
      </c>
      <c r="AP96" s="221" t="s">
        <v>283</v>
      </c>
      <c r="AQ96" s="220" t="e">
        <f>AG96*PI()/180</f>
        <v>#VALUE!</v>
      </c>
      <c r="AR96" s="221" t="s">
        <v>285</v>
      </c>
      <c r="AS96" s="219" t="e">
        <f>IF(360+AS95/(2*PI())*360&gt;360,AS95/(PI())*360,360+AS95/(2*PI())*360)</f>
        <v>#VALUE!</v>
      </c>
      <c r="AT96" s="223"/>
      <c r="AU96" s="223"/>
    </row>
    <row r="97" spans="1:47" s="121" customFormat="1" ht="15.95" customHeight="1" thickBot="1" x14ac:dyDescent="0.3">
      <c r="A97" s="176">
        <v>17</v>
      </c>
      <c r="B97" s="297"/>
      <c r="C97" s="300"/>
      <c r="D97" s="179" t="s">
        <v>243</v>
      </c>
      <c r="E97" s="279" t="s">
        <v>261</v>
      </c>
      <c r="F97" s="280"/>
      <c r="G97" s="280"/>
      <c r="H97" s="280"/>
      <c r="I97" s="280"/>
      <c r="J97" s="281"/>
      <c r="K97" s="127" t="s">
        <v>16</v>
      </c>
      <c r="L97" s="237" t="s">
        <v>288</v>
      </c>
      <c r="M97" s="128" t="s">
        <v>250</v>
      </c>
      <c r="N97" s="129" t="s">
        <v>4</v>
      </c>
      <c r="O97" s="130" t="s">
        <v>18</v>
      </c>
      <c r="P97" s="253" t="s">
        <v>188</v>
      </c>
      <c r="Q97" s="318"/>
      <c r="R97" s="316"/>
      <c r="S97" s="316"/>
      <c r="T97" s="316"/>
      <c r="U97" s="322"/>
      <c r="V97" s="323"/>
      <c r="W97" s="323"/>
      <c r="X97" s="323"/>
      <c r="Y97" s="324"/>
      <c r="Z97" s="287"/>
      <c r="AA97" s="288"/>
      <c r="AB97" s="289"/>
      <c r="AC97" s="224"/>
      <c r="AD97" s="223"/>
      <c r="AE97" s="223"/>
      <c r="AF97" s="223"/>
      <c r="AG97" s="223"/>
      <c r="AH97" s="223"/>
      <c r="AI97" s="223"/>
      <c r="AJ97" s="223"/>
      <c r="AK97" s="223"/>
      <c r="AL97" s="223"/>
      <c r="AM97" s="223"/>
      <c r="AN97" s="223"/>
      <c r="AO97" s="223"/>
      <c r="AP97" s="223"/>
      <c r="AQ97" s="223"/>
      <c r="AR97" s="221" t="s">
        <v>286</v>
      </c>
      <c r="AS97" s="219" t="e">
        <f>61.582*ACOS(SIN(AE95)*SIN(AG95)+COS(AE95)*COS(AG95)*(AE96-AG96))*6076.12</f>
        <v>#VALUE!</v>
      </c>
      <c r="AT97" s="223"/>
      <c r="AU97" s="223"/>
    </row>
    <row r="98" spans="1:47" s="120" customFormat="1" ht="35.1" customHeight="1" thickTop="1" thickBot="1" x14ac:dyDescent="0.3">
      <c r="A98" s="177" t="str">
        <f>IF(Z95=1,"VERIFIED",IF(AA95=1,"CHECKED",IF(V95=1,"RECHECK",IF(X95=1,"VERIFY",IF(Y95=1,"NEED APP","NOT SCHED")))))</f>
        <v>NOT SCHED</v>
      </c>
      <c r="B98" s="298"/>
      <c r="C98" s="301"/>
      <c r="D98" s="180" t="s">
        <v>192</v>
      </c>
      <c r="E98" s="194" t="s">
        <v>0</v>
      </c>
      <c r="F98" s="198" t="s">
        <v>0</v>
      </c>
      <c r="G98" s="189" t="s">
        <v>0</v>
      </c>
      <c r="H98" s="188" t="s">
        <v>0</v>
      </c>
      <c r="I98" s="198" t="s">
        <v>0</v>
      </c>
      <c r="J98" s="189" t="s">
        <v>0</v>
      </c>
      <c r="K98" s="131" t="str">
        <f>$N$7</f>
        <v xml:space="preserve"> </v>
      </c>
      <c r="L98" s="230" t="str">
        <f>IF(E98=" ","Not being used ",AU95*6076.12)</f>
        <v xml:space="preserve">Not being used </v>
      </c>
      <c r="M98" s="229">
        <v>2.9</v>
      </c>
      <c r="N98" s="265" t="str">
        <f>IF(W95=1,"Need Photo","Has Photo")</f>
        <v>Has Photo</v>
      </c>
      <c r="O98" s="264" t="s">
        <v>260</v>
      </c>
      <c r="P98" s="255" t="str">
        <f>IF(E98=" ","Not being used",(IF(L98&gt;O95,"OFF STA","ON STA")))</f>
        <v>Not being used</v>
      </c>
      <c r="Q98" s="342"/>
      <c r="R98" s="343"/>
      <c r="S98" s="343"/>
      <c r="T98" s="343"/>
      <c r="U98" s="325"/>
      <c r="V98" s="326"/>
      <c r="W98" s="326"/>
      <c r="X98" s="326"/>
      <c r="Y98" s="327"/>
      <c r="Z98" s="290"/>
      <c r="AA98" s="291"/>
      <c r="AB98" s="292"/>
      <c r="AC98" s="119"/>
    </row>
    <row r="99" spans="1:47" s="118" customFormat="1" ht="9" customHeight="1" thickTop="1" thickBot="1" x14ac:dyDescent="0.3">
      <c r="A99" s="241"/>
      <c r="B99" s="133" t="s">
        <v>11</v>
      </c>
      <c r="C99" s="134"/>
      <c r="D99" s="135" t="s">
        <v>12</v>
      </c>
      <c r="E99" s="191" t="s">
        <v>246</v>
      </c>
      <c r="F99" s="191" t="s">
        <v>247</v>
      </c>
      <c r="G99" s="183" t="s">
        <v>248</v>
      </c>
      <c r="H99" s="135" t="s">
        <v>246</v>
      </c>
      <c r="I99" s="191" t="s">
        <v>247</v>
      </c>
      <c r="J99" s="183" t="s">
        <v>248</v>
      </c>
      <c r="K99" s="136" t="s">
        <v>13</v>
      </c>
      <c r="L99" s="137" t="s">
        <v>14</v>
      </c>
      <c r="M99" s="137" t="s">
        <v>17</v>
      </c>
      <c r="N99" s="266" t="s">
        <v>15</v>
      </c>
      <c r="O99" s="267" t="s">
        <v>19</v>
      </c>
      <c r="P99" s="268" t="s">
        <v>256</v>
      </c>
      <c r="Q99" s="142" t="s">
        <v>252</v>
      </c>
      <c r="R99" s="143"/>
      <c r="S99" s="144" t="s">
        <v>191</v>
      </c>
      <c r="T99" s="243"/>
      <c r="U99" s="293" t="s">
        <v>289</v>
      </c>
      <c r="V99" s="294"/>
      <c r="W99" s="294"/>
      <c r="X99" s="294"/>
      <c r="Y99" s="295"/>
      <c r="Z99" s="145" t="s">
        <v>238</v>
      </c>
      <c r="AA99" s="146" t="s">
        <v>239</v>
      </c>
      <c r="AB99" s="147" t="s">
        <v>240</v>
      </c>
      <c r="AC99" s="214"/>
      <c r="AD99" s="215"/>
      <c r="AE99" s="216" t="s">
        <v>269</v>
      </c>
      <c r="AF99" s="215"/>
      <c r="AG99" s="216" t="s">
        <v>270</v>
      </c>
      <c r="AH99" s="216"/>
      <c r="AI99" s="216" t="s">
        <v>271</v>
      </c>
      <c r="AJ99" s="215"/>
      <c r="AK99" s="217" t="s">
        <v>281</v>
      </c>
      <c r="AL99" s="215"/>
      <c r="AM99" s="216"/>
      <c r="AN99" s="215"/>
      <c r="AO99" s="217" t="s">
        <v>278</v>
      </c>
      <c r="AP99" s="215"/>
      <c r="AQ99" s="216"/>
      <c r="AR99" s="215"/>
      <c r="AS99" s="216"/>
      <c r="AT99" s="215"/>
      <c r="AU99" s="215"/>
    </row>
    <row r="100" spans="1:47" s="121" customFormat="1" ht="15.95" customHeight="1" thickBot="1" x14ac:dyDescent="0.3">
      <c r="A100" s="125">
        <v>17441.3</v>
      </c>
      <c r="B100" s="296" t="s">
        <v>333</v>
      </c>
      <c r="C100" s="299" t="s">
        <v>0</v>
      </c>
      <c r="D100" s="179" t="s">
        <v>237</v>
      </c>
      <c r="E100" s="192">
        <v>41</v>
      </c>
      <c r="F100" s="196">
        <v>31</v>
      </c>
      <c r="G100" s="126">
        <v>33.4</v>
      </c>
      <c r="H100" s="169">
        <v>71</v>
      </c>
      <c r="I100" s="196">
        <v>3</v>
      </c>
      <c r="J100" s="126">
        <v>43.5</v>
      </c>
      <c r="K100" s="302" t="s">
        <v>0</v>
      </c>
      <c r="L100" s="304" t="s">
        <v>0</v>
      </c>
      <c r="M100" s="306">
        <v>10</v>
      </c>
      <c r="N100" s="307">
        <f>IF(M100=" "," ",(M100+$L$7-M103))</f>
        <v>9.8000000000000007</v>
      </c>
      <c r="O100" s="309">
        <v>50</v>
      </c>
      <c r="P100" s="311">
        <v>42579</v>
      </c>
      <c r="Q100" s="140">
        <v>43245</v>
      </c>
      <c r="R100" s="141">
        <v>43398</v>
      </c>
      <c r="S100" s="313" t="s">
        <v>325</v>
      </c>
      <c r="T100" s="314"/>
      <c r="U100" s="244">
        <v>1</v>
      </c>
      <c r="V100" s="148" t="s">
        <v>0</v>
      </c>
      <c r="W100" s="149" t="s">
        <v>0</v>
      </c>
      <c r="X100" s="150" t="s">
        <v>0</v>
      </c>
      <c r="Y100" s="151" t="s">
        <v>0</v>
      </c>
      <c r="Z100" s="152" t="s">
        <v>0</v>
      </c>
      <c r="AA100" s="148" t="s">
        <v>0</v>
      </c>
      <c r="AB100" s="153" t="s">
        <v>0</v>
      </c>
      <c r="AC100" s="218" t="s">
        <v>237</v>
      </c>
      <c r="AD100" s="221" t="s">
        <v>265</v>
      </c>
      <c r="AE100" s="220">
        <f>E100+F100/60+G100/60/60</f>
        <v>41.525944444444441</v>
      </c>
      <c r="AF100" s="221" t="s">
        <v>266</v>
      </c>
      <c r="AG100" s="220">
        <f>E103+F103/60+G103/60/60</f>
        <v>41.525933333333334</v>
      </c>
      <c r="AH100" s="227" t="s">
        <v>272</v>
      </c>
      <c r="AI100" s="220">
        <f>AG100-AE100</f>
        <v>-1.111111110674301E-5</v>
      </c>
      <c r="AJ100" s="221" t="s">
        <v>274</v>
      </c>
      <c r="AK100" s="220">
        <f>AI101*60*COS((AE100+AG100)/2*PI()/180)</f>
        <v>3.7432783168867612E-3</v>
      </c>
      <c r="AL100" s="221" t="s">
        <v>276</v>
      </c>
      <c r="AM100" s="220">
        <f>AK100*6076.12</f>
        <v>22.744608246801988</v>
      </c>
      <c r="AN100" s="221" t="s">
        <v>279</v>
      </c>
      <c r="AO100" s="220">
        <f>AE100*PI()/180</f>
        <v>0.72476445555580304</v>
      </c>
      <c r="AP100" s="221" t="s">
        <v>282</v>
      </c>
      <c r="AQ100" s="220">
        <f>AG100 *PI()/180</f>
        <v>0.7247642616303307</v>
      </c>
      <c r="AR100" s="221" t="s">
        <v>284</v>
      </c>
      <c r="AS100" s="220">
        <f>1*ATAN2(COS(AO100)*SIN(AQ100)-SIN(AO100)*COS(AQ100)*COS(AQ101-AO101),SIN(AQ101-AO101)*COS(AQ100))</f>
        <v>-1.7470449026211612</v>
      </c>
      <c r="AT100" s="222" t="s">
        <v>287</v>
      </c>
      <c r="AU100" s="228">
        <f>SQRT(AK101*AK101+AK100*AK100)</f>
        <v>3.8021805588069565E-3</v>
      </c>
    </row>
    <row r="101" spans="1:47" s="121" customFormat="1" ht="15.95" customHeight="1" thickTop="1" thickBot="1" x14ac:dyDescent="0.3">
      <c r="A101" s="181">
        <v>200100218542</v>
      </c>
      <c r="B101" s="297"/>
      <c r="C101" s="300"/>
      <c r="D101" s="179" t="s">
        <v>242</v>
      </c>
      <c r="E101" s="193">
        <f t="shared" ref="E101:J101" si="8">E100</f>
        <v>41</v>
      </c>
      <c r="F101" s="197">
        <f t="shared" si="8"/>
        <v>31</v>
      </c>
      <c r="G101" s="186">
        <f t="shared" si="8"/>
        <v>33.4</v>
      </c>
      <c r="H101" s="157">
        <f t="shared" si="8"/>
        <v>71</v>
      </c>
      <c r="I101" s="197">
        <f t="shared" si="8"/>
        <v>3</v>
      </c>
      <c r="J101" s="187">
        <f t="shared" si="8"/>
        <v>43.5</v>
      </c>
      <c r="K101" s="303"/>
      <c r="L101" s="305"/>
      <c r="M101" s="306"/>
      <c r="N101" s="308"/>
      <c r="O101" s="310"/>
      <c r="P101" s="312"/>
      <c r="Q101" s="315" t="s">
        <v>335</v>
      </c>
      <c r="R101" s="316"/>
      <c r="S101" s="316"/>
      <c r="T101" s="316"/>
      <c r="U101" s="319" t="s">
        <v>291</v>
      </c>
      <c r="V101" s="320"/>
      <c r="W101" s="320"/>
      <c r="X101" s="320"/>
      <c r="Y101" s="321"/>
      <c r="Z101" s="284" t="s">
        <v>306</v>
      </c>
      <c r="AA101" s="285"/>
      <c r="AB101" s="286"/>
      <c r="AC101" s="218" t="s">
        <v>192</v>
      </c>
      <c r="AD101" s="221" t="s">
        <v>267</v>
      </c>
      <c r="AE101" s="220">
        <f>H100+I100/60+J100/60/60</f>
        <v>71.062083333333334</v>
      </c>
      <c r="AF101" s="221" t="s">
        <v>268</v>
      </c>
      <c r="AG101" s="220">
        <f>H103+I103/60+J103/60/60</f>
        <v>71.061999999999998</v>
      </c>
      <c r="AH101" s="227" t="s">
        <v>273</v>
      </c>
      <c r="AI101" s="220">
        <f>AE101-AG101</f>
        <v>8.3333333336099713E-5</v>
      </c>
      <c r="AJ101" s="221" t="s">
        <v>275</v>
      </c>
      <c r="AK101" s="220">
        <f>AI100*60</f>
        <v>-6.6666666640458061E-4</v>
      </c>
      <c r="AL101" s="221" t="s">
        <v>277</v>
      </c>
      <c r="AM101" s="220">
        <f>AK101*6076.12</f>
        <v>-4.0507466650742003</v>
      </c>
      <c r="AN101" s="221" t="s">
        <v>280</v>
      </c>
      <c r="AO101" s="220">
        <f>AE101*PI()/180</f>
        <v>1.2402673274932536</v>
      </c>
      <c r="AP101" s="221" t="s">
        <v>283</v>
      </c>
      <c r="AQ101" s="220">
        <f>AG101*PI()/180</f>
        <v>1.2402658730522105</v>
      </c>
      <c r="AR101" s="221" t="s">
        <v>285</v>
      </c>
      <c r="AS101" s="219">
        <f>IF(360+AS100/(2*PI())*360&gt;360,AS100/(PI())*360,360+AS100/(2*PI())*360)</f>
        <v>259.90170045996359</v>
      </c>
      <c r="AT101" s="223"/>
      <c r="AU101" s="223"/>
    </row>
    <row r="102" spans="1:47" s="121" customFormat="1" ht="15.95" customHeight="1" thickBot="1" x14ac:dyDescent="0.3">
      <c r="A102" s="176">
        <v>18</v>
      </c>
      <c r="B102" s="297"/>
      <c r="C102" s="300"/>
      <c r="D102" s="179" t="s">
        <v>243</v>
      </c>
      <c r="E102" s="279" t="s">
        <v>261</v>
      </c>
      <c r="F102" s="280"/>
      <c r="G102" s="280"/>
      <c r="H102" s="280"/>
      <c r="I102" s="280"/>
      <c r="J102" s="281"/>
      <c r="K102" s="127" t="s">
        <v>16</v>
      </c>
      <c r="L102" s="237" t="s">
        <v>288</v>
      </c>
      <c r="M102" s="128" t="s">
        <v>250</v>
      </c>
      <c r="N102" s="129" t="s">
        <v>4</v>
      </c>
      <c r="O102" s="130" t="s">
        <v>18</v>
      </c>
      <c r="P102" s="253" t="s">
        <v>188</v>
      </c>
      <c r="Q102" s="318"/>
      <c r="R102" s="316"/>
      <c r="S102" s="316"/>
      <c r="T102" s="316"/>
      <c r="U102" s="322"/>
      <c r="V102" s="323"/>
      <c r="W102" s="323"/>
      <c r="X102" s="323"/>
      <c r="Y102" s="324"/>
      <c r="Z102" s="287"/>
      <c r="AA102" s="288"/>
      <c r="AB102" s="289"/>
      <c r="AC102" s="224"/>
      <c r="AD102" s="223"/>
      <c r="AE102" s="223"/>
      <c r="AF102" s="223"/>
      <c r="AG102" s="223"/>
      <c r="AH102" s="223"/>
      <c r="AI102" s="223"/>
      <c r="AJ102" s="223"/>
      <c r="AK102" s="223"/>
      <c r="AL102" s="223"/>
      <c r="AM102" s="223"/>
      <c r="AN102" s="223"/>
      <c r="AO102" s="223"/>
      <c r="AP102" s="223"/>
      <c r="AQ102" s="223"/>
      <c r="AR102" s="221" t="s">
        <v>286</v>
      </c>
      <c r="AS102" s="219">
        <f>61.582*ACOS(SIN(AE100)*SIN(AG100)+COS(AE100)*COS(AG100)*(AE101-AG101))*6076.12</f>
        <v>433552.2268107906</v>
      </c>
      <c r="AT102" s="223"/>
      <c r="AU102" s="223"/>
    </row>
    <row r="103" spans="1:47" s="120" customFormat="1" ht="35.1" customHeight="1" thickTop="1" thickBot="1" x14ac:dyDescent="0.3">
      <c r="A103" s="177" t="str">
        <f>IF(Z100=1,"VERIFIED",IF(AA100=1,"CHECKED",IF(V100=1,"RECHECK",IF(X100=1,"VERIFY",IF(Y100=1,"NEED APP","NOT SCHED")))))</f>
        <v>NOT SCHED</v>
      </c>
      <c r="B103" s="298"/>
      <c r="C103" s="301"/>
      <c r="D103" s="180" t="s">
        <v>192</v>
      </c>
      <c r="E103" s="194">
        <v>41</v>
      </c>
      <c r="F103" s="198">
        <v>31</v>
      </c>
      <c r="G103" s="189">
        <v>33.36</v>
      </c>
      <c r="H103" s="188">
        <v>71</v>
      </c>
      <c r="I103" s="198">
        <v>3</v>
      </c>
      <c r="J103" s="189">
        <v>43.2</v>
      </c>
      <c r="K103" s="131" t="str">
        <f>$N$7</f>
        <v xml:space="preserve"> </v>
      </c>
      <c r="L103" s="230">
        <f>IF(E103=" ","Not being used ",AU100*6076.12)</f>
        <v>23.102505336978123</v>
      </c>
      <c r="M103" s="229">
        <v>0.2</v>
      </c>
      <c r="N103" s="263" t="str">
        <f>IF(W100=1,"Need Photo","Has Photo")</f>
        <v>Has Photo</v>
      </c>
      <c r="O103" s="264" t="s">
        <v>260</v>
      </c>
      <c r="P103" s="255" t="str">
        <f>IF(E103=" ","Not being used",(IF(L103&gt;O100,"OFF STA","ON STA")))</f>
        <v>ON STA</v>
      </c>
      <c r="Q103" s="342"/>
      <c r="R103" s="343"/>
      <c r="S103" s="343"/>
      <c r="T103" s="343"/>
      <c r="U103" s="325"/>
      <c r="V103" s="326"/>
      <c r="W103" s="326"/>
      <c r="X103" s="326"/>
      <c r="Y103" s="327"/>
      <c r="Z103" s="290"/>
      <c r="AA103" s="291"/>
      <c r="AB103" s="292"/>
      <c r="AC103" s="119"/>
    </row>
    <row r="104" spans="1:47" s="118" customFormat="1" ht="9" customHeight="1" thickTop="1" thickBot="1" x14ac:dyDescent="0.3">
      <c r="A104" s="241"/>
      <c r="B104" s="133" t="s">
        <v>11</v>
      </c>
      <c r="C104" s="134"/>
      <c r="D104" s="135" t="s">
        <v>12</v>
      </c>
      <c r="E104" s="191" t="s">
        <v>246</v>
      </c>
      <c r="F104" s="191" t="s">
        <v>247</v>
      </c>
      <c r="G104" s="183" t="s">
        <v>248</v>
      </c>
      <c r="H104" s="135" t="s">
        <v>246</v>
      </c>
      <c r="I104" s="191" t="s">
        <v>247</v>
      </c>
      <c r="J104" s="183" t="s">
        <v>248</v>
      </c>
      <c r="K104" s="136" t="s">
        <v>13</v>
      </c>
      <c r="L104" s="137" t="s">
        <v>14</v>
      </c>
      <c r="M104" s="137" t="s">
        <v>17</v>
      </c>
      <c r="N104" s="138" t="s">
        <v>15</v>
      </c>
      <c r="O104" s="139" t="s">
        <v>19</v>
      </c>
      <c r="P104" s="252" t="s">
        <v>256</v>
      </c>
      <c r="Q104" s="142" t="s">
        <v>252</v>
      </c>
      <c r="R104" s="143"/>
      <c r="S104" s="144" t="s">
        <v>191</v>
      </c>
      <c r="T104" s="243"/>
      <c r="U104" s="293" t="s">
        <v>289</v>
      </c>
      <c r="V104" s="294"/>
      <c r="W104" s="294"/>
      <c r="X104" s="294"/>
      <c r="Y104" s="295"/>
      <c r="Z104" s="145" t="s">
        <v>238</v>
      </c>
      <c r="AA104" s="146" t="s">
        <v>239</v>
      </c>
      <c r="AB104" s="147" t="s">
        <v>240</v>
      </c>
      <c r="AC104" s="214"/>
      <c r="AD104" s="215"/>
      <c r="AE104" s="216" t="s">
        <v>269</v>
      </c>
      <c r="AF104" s="215"/>
      <c r="AG104" s="216" t="s">
        <v>270</v>
      </c>
      <c r="AH104" s="216"/>
      <c r="AI104" s="216" t="s">
        <v>271</v>
      </c>
      <c r="AJ104" s="215"/>
      <c r="AK104" s="217" t="s">
        <v>281</v>
      </c>
      <c r="AL104" s="215"/>
      <c r="AM104" s="216"/>
      <c r="AN104" s="215"/>
      <c r="AO104" s="217" t="s">
        <v>278</v>
      </c>
      <c r="AP104" s="215"/>
      <c r="AQ104" s="216"/>
      <c r="AR104" s="215"/>
      <c r="AS104" s="216"/>
      <c r="AT104" s="215"/>
      <c r="AU104" s="215"/>
    </row>
    <row r="105" spans="1:47" s="121" customFormat="1" ht="15.95" customHeight="1" thickBot="1" x14ac:dyDescent="0.3">
      <c r="A105" s="125">
        <v>0</v>
      </c>
      <c r="B105" s="296" t="s">
        <v>336</v>
      </c>
      <c r="C105" s="299" t="s">
        <v>0</v>
      </c>
      <c r="D105" s="179" t="s">
        <v>237</v>
      </c>
      <c r="E105" s="192">
        <v>41</v>
      </c>
      <c r="F105" s="196">
        <v>37</v>
      </c>
      <c r="G105" s="126">
        <v>37.799999999999997</v>
      </c>
      <c r="H105" s="169">
        <v>71</v>
      </c>
      <c r="I105" s="196">
        <v>3</v>
      </c>
      <c r="J105" s="126">
        <v>43.56</v>
      </c>
      <c r="K105" s="302" t="s">
        <v>0</v>
      </c>
      <c r="L105" s="304" t="s">
        <v>0</v>
      </c>
      <c r="M105" s="306">
        <v>13.8</v>
      </c>
      <c r="N105" s="307">
        <f>IF(M105=" "," ",(M105+$L$7-M108))</f>
        <v>11.200000000000001</v>
      </c>
      <c r="O105" s="309">
        <v>500</v>
      </c>
      <c r="P105" s="577">
        <v>41189</v>
      </c>
      <c r="Q105" s="140">
        <v>43245</v>
      </c>
      <c r="R105" s="141">
        <v>43398</v>
      </c>
      <c r="S105" s="313" t="s">
        <v>304</v>
      </c>
      <c r="T105" s="314"/>
      <c r="U105" s="244">
        <v>1</v>
      </c>
      <c r="V105" s="148" t="s">
        <v>0</v>
      </c>
      <c r="W105" s="149">
        <v>1</v>
      </c>
      <c r="X105" s="150">
        <v>1</v>
      </c>
      <c r="Y105" s="151" t="s">
        <v>0</v>
      </c>
      <c r="Z105" s="152" t="s">
        <v>0</v>
      </c>
      <c r="AA105" s="148" t="s">
        <v>0</v>
      </c>
      <c r="AB105" s="153" t="s">
        <v>0</v>
      </c>
      <c r="AC105" s="218" t="s">
        <v>237</v>
      </c>
      <c r="AD105" s="221" t="s">
        <v>265</v>
      </c>
      <c r="AE105" s="220">
        <f>E105+F105/60+G105/60/60</f>
        <v>41.627166666666668</v>
      </c>
      <c r="AF105" s="221" t="s">
        <v>266</v>
      </c>
      <c r="AG105" s="220" t="e">
        <f>E108+F108/60+G108/60/60</f>
        <v>#VALUE!</v>
      </c>
      <c r="AH105" s="227" t="s">
        <v>272</v>
      </c>
      <c r="AI105" s="220" t="e">
        <f>AG105-AE105</f>
        <v>#VALUE!</v>
      </c>
      <c r="AJ105" s="221" t="s">
        <v>274</v>
      </c>
      <c r="AK105" s="220" t="e">
        <f>AI106*60*COS((AE105+AG105)/2*PI()/180)</f>
        <v>#VALUE!</v>
      </c>
      <c r="AL105" s="221" t="s">
        <v>276</v>
      </c>
      <c r="AM105" s="220" t="e">
        <f>AK105*6076.12</f>
        <v>#VALUE!</v>
      </c>
      <c r="AN105" s="221" t="s">
        <v>279</v>
      </c>
      <c r="AO105" s="220">
        <f>AE105*PI()/180</f>
        <v>0.72653111660976621</v>
      </c>
      <c r="AP105" s="221" t="s">
        <v>282</v>
      </c>
      <c r="AQ105" s="220" t="e">
        <f>AG105 *PI()/180</f>
        <v>#VALUE!</v>
      </c>
      <c r="AR105" s="221" t="s">
        <v>284</v>
      </c>
      <c r="AS105" s="220" t="e">
        <f>1*ATAN2(COS(AO105)*SIN(AQ105)-SIN(AO105)*COS(AQ105)*COS(AQ106-AO106),SIN(AQ106-AO106)*COS(AQ105))</f>
        <v>#VALUE!</v>
      </c>
      <c r="AT105" s="222" t="s">
        <v>287</v>
      </c>
      <c r="AU105" s="228" t="e">
        <f>SQRT(AK106*AK106+AK105*AK105)</f>
        <v>#VALUE!</v>
      </c>
    </row>
    <row r="106" spans="1:47" s="121" customFormat="1" ht="15.95" customHeight="1" thickTop="1" thickBot="1" x14ac:dyDescent="0.3">
      <c r="A106" s="181">
        <v>100117952648</v>
      </c>
      <c r="B106" s="297"/>
      <c r="C106" s="300"/>
      <c r="D106" s="179" t="s">
        <v>242</v>
      </c>
      <c r="E106" s="276" t="s">
        <v>262</v>
      </c>
      <c r="F106" s="277"/>
      <c r="G106" s="277"/>
      <c r="H106" s="277"/>
      <c r="I106" s="277"/>
      <c r="J106" s="278"/>
      <c r="K106" s="303"/>
      <c r="L106" s="305"/>
      <c r="M106" s="306"/>
      <c r="N106" s="308"/>
      <c r="O106" s="310"/>
      <c r="P106" s="578"/>
      <c r="Q106" s="328" t="s">
        <v>339</v>
      </c>
      <c r="R106" s="329"/>
      <c r="S106" s="329"/>
      <c r="T106" s="329"/>
      <c r="U106" s="333" t="s">
        <v>292</v>
      </c>
      <c r="V106" s="334"/>
      <c r="W106" s="334"/>
      <c r="X106" s="334"/>
      <c r="Y106" s="335"/>
      <c r="Z106" s="284" t="s">
        <v>306</v>
      </c>
      <c r="AA106" s="285"/>
      <c r="AB106" s="286"/>
      <c r="AC106" s="218" t="s">
        <v>192</v>
      </c>
      <c r="AD106" s="221" t="s">
        <v>267</v>
      </c>
      <c r="AE106" s="220">
        <f>H105+I105/60+J105/60/60</f>
        <v>71.062100000000001</v>
      </c>
      <c r="AF106" s="221" t="s">
        <v>268</v>
      </c>
      <c r="AG106" s="220" t="e">
        <f>H108+I108/60+J108/60/60</f>
        <v>#VALUE!</v>
      </c>
      <c r="AH106" s="227" t="s">
        <v>273</v>
      </c>
      <c r="AI106" s="220" t="e">
        <f>AE106-AG106</f>
        <v>#VALUE!</v>
      </c>
      <c r="AJ106" s="221" t="s">
        <v>275</v>
      </c>
      <c r="AK106" s="220" t="e">
        <f>AI105*60</f>
        <v>#VALUE!</v>
      </c>
      <c r="AL106" s="221" t="s">
        <v>277</v>
      </c>
      <c r="AM106" s="220" t="e">
        <f>AK106*6076.12</f>
        <v>#VALUE!</v>
      </c>
      <c r="AN106" s="221" t="s">
        <v>280</v>
      </c>
      <c r="AO106" s="220">
        <f>AE106*PI()/180</f>
        <v>1.2402676183814625</v>
      </c>
      <c r="AP106" s="221" t="s">
        <v>283</v>
      </c>
      <c r="AQ106" s="220" t="e">
        <f>AG106*PI()/180</f>
        <v>#VALUE!</v>
      </c>
      <c r="AR106" s="221" t="s">
        <v>285</v>
      </c>
      <c r="AS106" s="219" t="e">
        <f>IF(360+AS105/(2*PI())*360&gt;360,AS105/(PI())*360,360+AS105/(2*PI())*360)</f>
        <v>#VALUE!</v>
      </c>
      <c r="AT106" s="223"/>
      <c r="AU106" s="223"/>
    </row>
    <row r="107" spans="1:47" s="121" customFormat="1" ht="15.95" customHeight="1" thickBot="1" x14ac:dyDescent="0.3">
      <c r="A107" s="176">
        <v>19</v>
      </c>
      <c r="B107" s="297"/>
      <c r="C107" s="300"/>
      <c r="D107" s="179" t="s">
        <v>243</v>
      </c>
      <c r="E107" s="279" t="s">
        <v>261</v>
      </c>
      <c r="F107" s="280"/>
      <c r="G107" s="280"/>
      <c r="H107" s="280"/>
      <c r="I107" s="280"/>
      <c r="J107" s="281"/>
      <c r="K107" s="127" t="s">
        <v>16</v>
      </c>
      <c r="L107" s="237" t="s">
        <v>288</v>
      </c>
      <c r="M107" s="128" t="s">
        <v>250</v>
      </c>
      <c r="N107" s="129" t="s">
        <v>4</v>
      </c>
      <c r="O107" s="130" t="s">
        <v>18</v>
      </c>
      <c r="P107" s="253" t="s">
        <v>188</v>
      </c>
      <c r="Q107" s="330"/>
      <c r="R107" s="329"/>
      <c r="S107" s="329"/>
      <c r="T107" s="329"/>
      <c r="U107" s="336"/>
      <c r="V107" s="337"/>
      <c r="W107" s="337"/>
      <c r="X107" s="337"/>
      <c r="Y107" s="338"/>
      <c r="Z107" s="287"/>
      <c r="AA107" s="288"/>
      <c r="AB107" s="289"/>
      <c r="AC107" s="224"/>
      <c r="AD107" s="223"/>
      <c r="AE107" s="223"/>
      <c r="AF107" s="223"/>
      <c r="AG107" s="223"/>
      <c r="AH107" s="223"/>
      <c r="AI107" s="223"/>
      <c r="AJ107" s="223"/>
      <c r="AK107" s="223"/>
      <c r="AL107" s="223"/>
      <c r="AM107" s="223"/>
      <c r="AN107" s="223"/>
      <c r="AO107" s="223"/>
      <c r="AP107" s="223"/>
      <c r="AQ107" s="223"/>
      <c r="AR107" s="221" t="s">
        <v>286</v>
      </c>
      <c r="AS107" s="219" t="e">
        <f>61.582*ACOS(SIN(AE105)*SIN(AG105)+COS(AE105)*COS(AG105)*(AE106-AG106))*6076.12</f>
        <v>#VALUE!</v>
      </c>
      <c r="AT107" s="223"/>
      <c r="AU107" s="223"/>
    </row>
    <row r="108" spans="1:47" s="120" customFormat="1" ht="35.1" customHeight="1" thickTop="1" thickBot="1" x14ac:dyDescent="0.3">
      <c r="A108" s="256" t="str">
        <f>IF(Z105=1,"VERIFIED",IF(AA105=1,"CHECKED",IF(V105=1,"RECHECK",IF(X105=1,"VERIFY",IF(Y105=1,"NEED APP","NOT SCHED")))))</f>
        <v>VERIFY</v>
      </c>
      <c r="B108" s="298"/>
      <c r="C108" s="301"/>
      <c r="D108" s="180" t="s">
        <v>192</v>
      </c>
      <c r="E108" s="194" t="s">
        <v>0</v>
      </c>
      <c r="F108" s="198" t="s">
        <v>0</v>
      </c>
      <c r="G108" s="189" t="s">
        <v>0</v>
      </c>
      <c r="H108" s="188" t="s">
        <v>0</v>
      </c>
      <c r="I108" s="198" t="s">
        <v>0</v>
      </c>
      <c r="J108" s="189" t="s">
        <v>0</v>
      </c>
      <c r="K108" s="131" t="str">
        <f>$N$7</f>
        <v xml:space="preserve"> </v>
      </c>
      <c r="L108" s="230" t="str">
        <f>IF(E108=" ","Not being used ",AU105*6076.12)</f>
        <v xml:space="preserve">Not being used </v>
      </c>
      <c r="M108" s="229">
        <v>2.6</v>
      </c>
      <c r="N108" s="271" t="str">
        <f>IF(W105=1,"Need a Photo","Has Photo")</f>
        <v>Need a Photo</v>
      </c>
      <c r="O108" s="178" t="s">
        <v>260</v>
      </c>
      <c r="P108" s="255" t="str">
        <f>IF(E108=" ","Not being used",(IF(L108&gt;O105,"OFF STA","ON STA")))</f>
        <v>Not being used</v>
      </c>
      <c r="Q108" s="331"/>
      <c r="R108" s="332"/>
      <c r="S108" s="332"/>
      <c r="T108" s="332"/>
      <c r="U108" s="339"/>
      <c r="V108" s="340"/>
      <c r="W108" s="340"/>
      <c r="X108" s="340"/>
      <c r="Y108" s="341"/>
      <c r="Z108" s="290"/>
      <c r="AA108" s="291"/>
      <c r="AB108" s="292"/>
      <c r="AC108" s="119"/>
    </row>
    <row r="109" spans="1:47" ht="9" customHeight="1" thickTop="1" thickBot="1" x14ac:dyDescent="0.3">
      <c r="A109" s="241"/>
      <c r="B109" s="133" t="s">
        <v>11</v>
      </c>
      <c r="C109" s="134"/>
      <c r="D109" s="135" t="s">
        <v>12</v>
      </c>
      <c r="E109" s="191" t="s">
        <v>246</v>
      </c>
      <c r="F109" s="191" t="s">
        <v>247</v>
      </c>
      <c r="G109" s="183" t="s">
        <v>248</v>
      </c>
      <c r="H109" s="135" t="s">
        <v>246</v>
      </c>
      <c r="I109" s="191" t="s">
        <v>247</v>
      </c>
      <c r="J109" s="183" t="s">
        <v>248</v>
      </c>
      <c r="K109" s="136" t="s">
        <v>13</v>
      </c>
      <c r="L109" s="137" t="s">
        <v>14</v>
      </c>
      <c r="M109" s="137" t="s">
        <v>17</v>
      </c>
      <c r="N109" s="138" t="s">
        <v>15</v>
      </c>
      <c r="O109" s="139" t="s">
        <v>19</v>
      </c>
      <c r="P109" s="252" t="s">
        <v>256</v>
      </c>
      <c r="Q109" s="142" t="s">
        <v>252</v>
      </c>
      <c r="R109" s="143"/>
      <c r="S109" s="144" t="s">
        <v>191</v>
      </c>
      <c r="T109" s="243"/>
      <c r="U109" s="293" t="s">
        <v>289</v>
      </c>
      <c r="V109" s="435"/>
      <c r="W109" s="435"/>
      <c r="X109" s="435"/>
      <c r="Y109" s="436"/>
      <c r="Z109" s="238" t="s">
        <v>238</v>
      </c>
      <c r="AA109" s="239" t="s">
        <v>239</v>
      </c>
      <c r="AB109" s="240" t="s">
        <v>240</v>
      </c>
      <c r="AC109" s="214"/>
      <c r="AD109" s="215"/>
      <c r="AE109" s="216" t="s">
        <v>269</v>
      </c>
      <c r="AF109" s="215"/>
      <c r="AG109" s="216" t="s">
        <v>270</v>
      </c>
      <c r="AH109" s="216"/>
      <c r="AI109" s="216" t="s">
        <v>271</v>
      </c>
      <c r="AJ109" s="215"/>
      <c r="AK109" s="217" t="s">
        <v>281</v>
      </c>
      <c r="AL109" s="215"/>
      <c r="AM109" s="216"/>
      <c r="AN109" s="215"/>
      <c r="AO109" s="217" t="s">
        <v>278</v>
      </c>
      <c r="AP109" s="215"/>
      <c r="AQ109" s="216"/>
      <c r="AR109" s="215"/>
      <c r="AS109" s="216"/>
      <c r="AT109" s="215"/>
      <c r="AU109" s="215"/>
    </row>
    <row r="110" spans="1:47" ht="14.45" customHeight="1" thickBot="1" x14ac:dyDescent="0.3">
      <c r="A110" s="125">
        <v>14551.4</v>
      </c>
      <c r="B110" s="296" t="s">
        <v>340</v>
      </c>
      <c r="C110" s="299" t="s">
        <v>0</v>
      </c>
      <c r="D110" s="179" t="s">
        <v>237</v>
      </c>
      <c r="E110" s="192">
        <v>41</v>
      </c>
      <c r="F110" s="196">
        <v>31</v>
      </c>
      <c r="G110" s="126">
        <v>40.020000000000003</v>
      </c>
      <c r="H110" s="169">
        <v>71</v>
      </c>
      <c r="I110" s="196">
        <v>3</v>
      </c>
      <c r="J110" s="126">
        <v>40.92</v>
      </c>
      <c r="K110" s="302" t="s">
        <v>0</v>
      </c>
      <c r="L110" s="304" t="s">
        <v>0</v>
      </c>
      <c r="M110" s="306">
        <v>8</v>
      </c>
      <c r="N110" s="307">
        <f>IF(M110=" "," ",(M110+$L$7-M113))</f>
        <v>5.6</v>
      </c>
      <c r="O110" s="309">
        <v>50</v>
      </c>
      <c r="P110" s="311">
        <v>42901</v>
      </c>
      <c r="Q110" s="140">
        <v>43245</v>
      </c>
      <c r="R110" s="141">
        <v>43398</v>
      </c>
      <c r="S110" s="313" t="s">
        <v>259</v>
      </c>
      <c r="T110" s="314"/>
      <c r="U110" s="244">
        <v>1</v>
      </c>
      <c r="V110" s="148" t="s">
        <v>0</v>
      </c>
      <c r="W110" s="149" t="s">
        <v>0</v>
      </c>
      <c r="X110" s="150" t="s">
        <v>0</v>
      </c>
      <c r="Y110" s="151" t="s">
        <v>0</v>
      </c>
      <c r="Z110" s="171" t="s">
        <v>0</v>
      </c>
      <c r="AA110" s="170" t="s">
        <v>0</v>
      </c>
      <c r="AB110" s="172" t="s">
        <v>0</v>
      </c>
      <c r="AC110" s="218" t="s">
        <v>237</v>
      </c>
      <c r="AD110" s="221" t="s">
        <v>265</v>
      </c>
      <c r="AE110" s="220">
        <f>E110+F110/60+G110/60/60</f>
        <v>41.527783333333332</v>
      </c>
      <c r="AF110" s="221" t="s">
        <v>266</v>
      </c>
      <c r="AG110" s="220" t="e">
        <f>E113+F113/60+G113/60/60</f>
        <v>#VALUE!</v>
      </c>
      <c r="AH110" s="227" t="s">
        <v>272</v>
      </c>
      <c r="AI110" s="220" t="e">
        <f>AG110-AE110</f>
        <v>#VALUE!</v>
      </c>
      <c r="AJ110" s="221" t="s">
        <v>274</v>
      </c>
      <c r="AK110" s="220" t="e">
        <f>AI111*60*COS((AE110+AG110)/2*PI()/180)</f>
        <v>#VALUE!</v>
      </c>
      <c r="AL110" s="221" t="s">
        <v>276</v>
      </c>
      <c r="AM110" s="220" t="e">
        <f>AK110*6076.12</f>
        <v>#VALUE!</v>
      </c>
      <c r="AN110" s="221" t="s">
        <v>279</v>
      </c>
      <c r="AO110" s="220">
        <f>AE110*PI()/180</f>
        <v>0.72479655022149247</v>
      </c>
      <c r="AP110" s="221" t="s">
        <v>282</v>
      </c>
      <c r="AQ110" s="220" t="e">
        <f>AG110 *PI()/180</f>
        <v>#VALUE!</v>
      </c>
      <c r="AR110" s="221" t="s">
        <v>284</v>
      </c>
      <c r="AS110" s="220" t="e">
        <f>1*ATAN2(COS(AO110)*SIN(AQ110)-SIN(AO110)*COS(AQ110)*COS(AQ111-AO111),SIN(AQ111-AO111)*COS(AQ110))</f>
        <v>#VALUE!</v>
      </c>
      <c r="AT110" s="222" t="s">
        <v>287</v>
      </c>
      <c r="AU110" s="228" t="e">
        <f>SQRT(AK111*AK111+AK110*AK110)</f>
        <v>#VALUE!</v>
      </c>
    </row>
    <row r="111" spans="1:47" ht="14.45" customHeight="1" thickTop="1" thickBot="1" x14ac:dyDescent="0.3">
      <c r="A111" s="181">
        <v>200100719363</v>
      </c>
      <c r="B111" s="297"/>
      <c r="C111" s="300"/>
      <c r="D111" s="179" t="s">
        <v>242</v>
      </c>
      <c r="E111" s="193">
        <f t="shared" ref="E111:J111" si="9">E110</f>
        <v>41</v>
      </c>
      <c r="F111" s="197">
        <f t="shared" si="9"/>
        <v>31</v>
      </c>
      <c r="G111" s="186">
        <f t="shared" si="9"/>
        <v>40.020000000000003</v>
      </c>
      <c r="H111" s="157">
        <f t="shared" si="9"/>
        <v>71</v>
      </c>
      <c r="I111" s="197">
        <f t="shared" si="9"/>
        <v>3</v>
      </c>
      <c r="J111" s="187">
        <f t="shared" si="9"/>
        <v>40.92</v>
      </c>
      <c r="K111" s="303"/>
      <c r="L111" s="305"/>
      <c r="M111" s="306"/>
      <c r="N111" s="308"/>
      <c r="O111" s="310"/>
      <c r="P111" s="312"/>
      <c r="Q111" s="315" t="s">
        <v>334</v>
      </c>
      <c r="R111" s="440"/>
      <c r="S111" s="440"/>
      <c r="T111" s="440"/>
      <c r="U111" s="319" t="s">
        <v>291</v>
      </c>
      <c r="V111" s="320"/>
      <c r="W111" s="320"/>
      <c r="X111" s="320"/>
      <c r="Y111" s="321"/>
      <c r="Z111" s="284" t="s">
        <v>306</v>
      </c>
      <c r="AA111" s="285"/>
      <c r="AB111" s="286"/>
      <c r="AC111" s="218" t="s">
        <v>192</v>
      </c>
      <c r="AD111" s="221" t="s">
        <v>267</v>
      </c>
      <c r="AE111" s="220">
        <f>H110+I110/60+J110/60/60</f>
        <v>71.061366666666657</v>
      </c>
      <c r="AF111" s="221" t="s">
        <v>268</v>
      </c>
      <c r="AG111" s="220" t="e">
        <f>H113+I113/60+J113/60/60</f>
        <v>#VALUE!</v>
      </c>
      <c r="AH111" s="227" t="s">
        <v>273</v>
      </c>
      <c r="AI111" s="220" t="e">
        <f>AE111-AG111</f>
        <v>#VALUE!</v>
      </c>
      <c r="AJ111" s="221" t="s">
        <v>275</v>
      </c>
      <c r="AK111" s="220" t="e">
        <f>AI110*60</f>
        <v>#VALUE!</v>
      </c>
      <c r="AL111" s="221" t="s">
        <v>277</v>
      </c>
      <c r="AM111" s="220" t="e">
        <f>AK111*6076.12</f>
        <v>#VALUE!</v>
      </c>
      <c r="AN111" s="221" t="s">
        <v>280</v>
      </c>
      <c r="AO111" s="220">
        <f>AE111*PI()/180</f>
        <v>1.2402548193002809</v>
      </c>
      <c r="AP111" s="221" t="s">
        <v>283</v>
      </c>
      <c r="AQ111" s="220" t="e">
        <f>AG111*PI()/180</f>
        <v>#VALUE!</v>
      </c>
      <c r="AR111" s="221" t="s">
        <v>285</v>
      </c>
      <c r="AS111" s="219" t="e">
        <f>IF(360+AS110/(2*PI())*360&gt;360,AS110/(PI())*360,360+AS110/(2*PI())*360)</f>
        <v>#VALUE!</v>
      </c>
      <c r="AT111" s="223"/>
      <c r="AU111" s="223"/>
    </row>
    <row r="112" spans="1:47" ht="14.45" customHeight="1" thickBot="1" x14ac:dyDescent="0.3">
      <c r="A112" s="176">
        <v>20</v>
      </c>
      <c r="B112" s="297"/>
      <c r="C112" s="300"/>
      <c r="D112" s="179" t="s">
        <v>243</v>
      </c>
      <c r="E112" s="193">
        <f t="shared" ref="E112:J112" si="10">E111</f>
        <v>41</v>
      </c>
      <c r="F112" s="197">
        <f t="shared" si="10"/>
        <v>31</v>
      </c>
      <c r="G112" s="186">
        <f t="shared" si="10"/>
        <v>40.020000000000003</v>
      </c>
      <c r="H112" s="157">
        <f t="shared" si="10"/>
        <v>71</v>
      </c>
      <c r="I112" s="197">
        <f t="shared" si="10"/>
        <v>3</v>
      </c>
      <c r="J112" s="187">
        <f t="shared" si="10"/>
        <v>40.92</v>
      </c>
      <c r="K112" s="127" t="s">
        <v>16</v>
      </c>
      <c r="L112" s="237" t="s">
        <v>288</v>
      </c>
      <c r="M112" s="128" t="s">
        <v>250</v>
      </c>
      <c r="N112" s="129" t="s">
        <v>4</v>
      </c>
      <c r="O112" s="130" t="s">
        <v>18</v>
      </c>
      <c r="P112" s="253" t="s">
        <v>188</v>
      </c>
      <c r="Q112" s="441"/>
      <c r="R112" s="440"/>
      <c r="S112" s="440"/>
      <c r="T112" s="440"/>
      <c r="U112" s="322"/>
      <c r="V112" s="323"/>
      <c r="W112" s="323"/>
      <c r="X112" s="323"/>
      <c r="Y112" s="324"/>
      <c r="Z112" s="287"/>
      <c r="AA112" s="288"/>
      <c r="AB112" s="289"/>
      <c r="AC112" s="224"/>
      <c r="AD112" s="223"/>
      <c r="AE112" s="223"/>
      <c r="AF112" s="223"/>
      <c r="AG112" s="223"/>
      <c r="AH112" s="223"/>
      <c r="AI112" s="223"/>
      <c r="AJ112" s="223"/>
      <c r="AK112" s="223"/>
      <c r="AL112" s="223"/>
      <c r="AM112" s="223"/>
      <c r="AN112" s="223"/>
      <c r="AO112" s="223"/>
      <c r="AP112" s="223"/>
      <c r="AQ112" s="223"/>
      <c r="AR112" s="221" t="s">
        <v>286</v>
      </c>
      <c r="AS112" s="219" t="e">
        <f>61.582*ACOS(SIN(AE110)*SIN(AG110)+COS(AE110)*COS(AG110)*(AE111-AG111))*6076.12</f>
        <v>#VALUE!</v>
      </c>
      <c r="AT112" s="223"/>
      <c r="AU112" s="223"/>
    </row>
    <row r="113" spans="1:47" ht="35.1" customHeight="1" thickTop="1" thickBot="1" x14ac:dyDescent="0.3">
      <c r="A113" s="177" t="str">
        <f>IF(Z110=1,"VERIFIED",IF(AA110=1,"CHECKED",IF(V110=1,"RECHECK",IF(X110=1,"VERIFY",IF(Y110=1,"NEED APP","NOT SCHED")))))</f>
        <v>NOT SCHED</v>
      </c>
      <c r="B113" s="298"/>
      <c r="C113" s="301"/>
      <c r="D113" s="180" t="s">
        <v>192</v>
      </c>
      <c r="E113" s="194" t="s">
        <v>0</v>
      </c>
      <c r="F113" s="198" t="s">
        <v>0</v>
      </c>
      <c r="G113" s="189" t="s">
        <v>0</v>
      </c>
      <c r="H113" s="188" t="s">
        <v>0</v>
      </c>
      <c r="I113" s="198" t="s">
        <v>0</v>
      </c>
      <c r="J113" s="189" t="s">
        <v>0</v>
      </c>
      <c r="K113" s="131" t="str">
        <f>$N$7</f>
        <v xml:space="preserve"> </v>
      </c>
      <c r="L113" s="230" t="str">
        <f>IF(E113=" ","Not being used ",AU110*6076.12)</f>
        <v xml:space="preserve">Not being used </v>
      </c>
      <c r="M113" s="229">
        <v>2.4</v>
      </c>
      <c r="N113" s="265" t="str">
        <f>IF(W110=1,"Need Photo","Has Photo")</f>
        <v>Has Photo</v>
      </c>
      <c r="O113" s="264" t="s">
        <v>260</v>
      </c>
      <c r="P113" s="255" t="str">
        <f>IF(E113=" ","Not being used",(IF(L113&gt;O110,"OFF STA","ON STA")))</f>
        <v>Not being used</v>
      </c>
      <c r="Q113" s="442"/>
      <c r="R113" s="443"/>
      <c r="S113" s="443"/>
      <c r="T113" s="443"/>
      <c r="U113" s="325"/>
      <c r="V113" s="326"/>
      <c r="W113" s="326"/>
      <c r="X113" s="326"/>
      <c r="Y113" s="327"/>
      <c r="Z113" s="290"/>
      <c r="AA113" s="291"/>
      <c r="AB113" s="292"/>
      <c r="AC113" s="14"/>
    </row>
    <row r="114" spans="1:47" s="120" customFormat="1" ht="75" customHeight="1" thickTop="1" thickBot="1" x14ac:dyDescent="0.3">
      <c r="A114" s="282" t="s">
        <v>264</v>
      </c>
      <c r="B114" s="283"/>
      <c r="C114" s="283"/>
      <c r="D114" s="283"/>
      <c r="E114" s="283"/>
      <c r="F114" s="283"/>
      <c r="G114" s="283"/>
      <c r="H114" s="283"/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45"/>
      <c r="V114" s="164"/>
      <c r="W114" s="164"/>
      <c r="X114" s="164"/>
      <c r="Y114" s="165"/>
      <c r="Z114" s="166"/>
      <c r="AA114" s="167"/>
      <c r="AB114" s="168"/>
      <c r="AC114" s="119"/>
    </row>
    <row r="115" spans="1:47" ht="19.5" customHeight="1" thickTop="1" thickBot="1" x14ac:dyDescent="0.3">
      <c r="A115" s="551" t="s">
        <v>263</v>
      </c>
      <c r="B115" s="536" t="s">
        <v>394</v>
      </c>
      <c r="C115" s="537"/>
      <c r="D115" s="538"/>
      <c r="E115" s="539" t="s">
        <v>249</v>
      </c>
      <c r="F115" s="540"/>
      <c r="G115" s="541"/>
      <c r="H115" s="542" t="s">
        <v>251</v>
      </c>
      <c r="I115" s="540"/>
      <c r="J115" s="541"/>
      <c r="K115" s="552" t="s">
        <v>0</v>
      </c>
      <c r="L115" s="553" t="s">
        <v>0</v>
      </c>
      <c r="M115" s="554" t="s">
        <v>0</v>
      </c>
      <c r="N115" s="555" t="s">
        <v>0</v>
      </c>
      <c r="O115" s="556"/>
      <c r="P115" s="545" t="str">
        <f>P88</f>
        <v>D07 - FOXTROT-A  Westport River East Run</v>
      </c>
      <c r="Q115" s="545"/>
      <c r="R115" s="545"/>
      <c r="S115" s="545"/>
      <c r="T115" s="545"/>
      <c r="U115" s="546"/>
      <c r="V115" s="547"/>
      <c r="W115" s="548"/>
      <c r="X115" s="549"/>
      <c r="Y115" s="547"/>
      <c r="Z115" s="549"/>
      <c r="AA115" s="547"/>
      <c r="AB115" s="550"/>
      <c r="AC115" s="13"/>
    </row>
    <row r="116" spans="1:47" s="118" customFormat="1" ht="9" customHeight="1" thickTop="1" thickBot="1" x14ac:dyDescent="0.3">
      <c r="A116" s="241"/>
      <c r="B116" s="133" t="s">
        <v>11</v>
      </c>
      <c r="C116" s="134"/>
      <c r="D116" s="135" t="s">
        <v>12</v>
      </c>
      <c r="E116" s="191" t="s">
        <v>246</v>
      </c>
      <c r="F116" s="191" t="s">
        <v>247</v>
      </c>
      <c r="G116" s="183" t="s">
        <v>248</v>
      </c>
      <c r="H116" s="135" t="s">
        <v>246</v>
      </c>
      <c r="I116" s="191" t="s">
        <v>247</v>
      </c>
      <c r="J116" s="183" t="s">
        <v>248</v>
      </c>
      <c r="K116" s="136" t="s">
        <v>13</v>
      </c>
      <c r="L116" s="137" t="s">
        <v>14</v>
      </c>
      <c r="M116" s="137" t="s">
        <v>17</v>
      </c>
      <c r="N116" s="266" t="s">
        <v>15</v>
      </c>
      <c r="O116" s="267" t="s">
        <v>19</v>
      </c>
      <c r="P116" s="268" t="s">
        <v>256</v>
      </c>
      <c r="Q116" s="142" t="s">
        <v>252</v>
      </c>
      <c r="R116" s="143"/>
      <c r="S116" s="144" t="s">
        <v>191</v>
      </c>
      <c r="T116" s="243"/>
      <c r="U116" s="293" t="s">
        <v>289</v>
      </c>
      <c r="V116" s="294"/>
      <c r="W116" s="294"/>
      <c r="X116" s="294"/>
      <c r="Y116" s="295"/>
      <c r="Z116" s="145" t="s">
        <v>238</v>
      </c>
      <c r="AA116" s="146" t="s">
        <v>239</v>
      </c>
      <c r="AB116" s="147" t="s">
        <v>240</v>
      </c>
      <c r="AC116" s="214"/>
      <c r="AD116" s="215"/>
      <c r="AE116" s="216" t="s">
        <v>269</v>
      </c>
      <c r="AF116" s="215"/>
      <c r="AG116" s="216" t="s">
        <v>270</v>
      </c>
      <c r="AH116" s="216"/>
      <c r="AI116" s="216" t="s">
        <v>271</v>
      </c>
      <c r="AJ116" s="215"/>
      <c r="AK116" s="217" t="s">
        <v>281</v>
      </c>
      <c r="AL116" s="215"/>
      <c r="AM116" s="216"/>
      <c r="AN116" s="215"/>
      <c r="AO116" s="217" t="s">
        <v>278</v>
      </c>
      <c r="AP116" s="215"/>
      <c r="AQ116" s="216"/>
      <c r="AR116" s="215"/>
      <c r="AS116" s="216"/>
      <c r="AT116" s="215"/>
      <c r="AU116" s="215"/>
    </row>
    <row r="117" spans="1:47" s="121" customFormat="1" ht="15.95" customHeight="1" thickBot="1" x14ac:dyDescent="0.3">
      <c r="A117" s="125">
        <v>17551.5</v>
      </c>
      <c r="B117" s="296" t="s">
        <v>337</v>
      </c>
      <c r="C117" s="299" t="s">
        <v>0</v>
      </c>
      <c r="D117" s="179" t="s">
        <v>237</v>
      </c>
      <c r="E117" s="192">
        <v>41</v>
      </c>
      <c r="F117" s="196">
        <v>31</v>
      </c>
      <c r="G117" s="126">
        <v>51</v>
      </c>
      <c r="H117" s="169">
        <v>71</v>
      </c>
      <c r="I117" s="196">
        <v>3</v>
      </c>
      <c r="J117" s="126">
        <v>47.5</v>
      </c>
      <c r="K117" s="302" t="s">
        <v>0</v>
      </c>
      <c r="L117" s="304" t="s">
        <v>0</v>
      </c>
      <c r="M117" s="306">
        <v>11</v>
      </c>
      <c r="N117" s="307">
        <f>IF(M117=" "," ",(M117+$L$7-M120))</f>
        <v>10.8</v>
      </c>
      <c r="O117" s="309">
        <v>50</v>
      </c>
      <c r="P117" s="311">
        <v>42579</v>
      </c>
      <c r="Q117" s="140">
        <v>43245</v>
      </c>
      <c r="R117" s="571">
        <v>43398</v>
      </c>
      <c r="S117" s="572" t="s">
        <v>259</v>
      </c>
      <c r="T117" s="573"/>
      <c r="U117" s="244">
        <v>1</v>
      </c>
      <c r="V117" s="148" t="s">
        <v>0</v>
      </c>
      <c r="W117" s="149" t="s">
        <v>0</v>
      </c>
      <c r="X117" s="150" t="s">
        <v>0</v>
      </c>
      <c r="Y117" s="151" t="s">
        <v>0</v>
      </c>
      <c r="Z117" s="152" t="s">
        <v>0</v>
      </c>
      <c r="AA117" s="148" t="s">
        <v>0</v>
      </c>
      <c r="AB117" s="153" t="s">
        <v>0</v>
      </c>
      <c r="AC117" s="218" t="s">
        <v>237</v>
      </c>
      <c r="AD117" s="221" t="s">
        <v>265</v>
      </c>
      <c r="AE117" s="220">
        <f>E117+F117/60+G117/60/60</f>
        <v>41.530833333333334</v>
      </c>
      <c r="AF117" s="221" t="s">
        <v>266</v>
      </c>
      <c r="AG117" s="220" t="e">
        <f>E120+F120/60+G120/60/60</f>
        <v>#VALUE!</v>
      </c>
      <c r="AH117" s="227" t="s">
        <v>272</v>
      </c>
      <c r="AI117" s="220" t="e">
        <f>AG117-AE117</f>
        <v>#VALUE!</v>
      </c>
      <c r="AJ117" s="221" t="s">
        <v>274</v>
      </c>
      <c r="AK117" s="220" t="e">
        <f>AI118*60*COS((AE117+AG117)/2*PI()/180)</f>
        <v>#VALUE!</v>
      </c>
      <c r="AL117" s="221" t="s">
        <v>276</v>
      </c>
      <c r="AM117" s="220" t="e">
        <f>AK117*6076.12</f>
        <v>#VALUE!</v>
      </c>
      <c r="AN117" s="221" t="s">
        <v>279</v>
      </c>
      <c r="AO117" s="220">
        <f>AE117*PI()/180</f>
        <v>0.72484978276367829</v>
      </c>
      <c r="AP117" s="221" t="s">
        <v>282</v>
      </c>
      <c r="AQ117" s="220" t="e">
        <f>AG117 *PI()/180</f>
        <v>#VALUE!</v>
      </c>
      <c r="AR117" s="221" t="s">
        <v>284</v>
      </c>
      <c r="AS117" s="220" t="e">
        <f>1*ATAN2(COS(AO117)*SIN(AQ117)-SIN(AO117)*COS(AQ117)*COS(AQ118-AO118),SIN(AQ118-AO118)*COS(AQ117))</f>
        <v>#VALUE!</v>
      </c>
      <c r="AT117" s="222" t="s">
        <v>287</v>
      </c>
      <c r="AU117" s="228" t="e">
        <f>SQRT(AK118*AK118+AK117*AK117)</f>
        <v>#VALUE!</v>
      </c>
    </row>
    <row r="118" spans="1:47" s="121" customFormat="1" ht="15.95" customHeight="1" thickTop="1" thickBot="1" x14ac:dyDescent="0.3">
      <c r="A118" s="181">
        <v>200100662442</v>
      </c>
      <c r="B118" s="297"/>
      <c r="C118" s="300"/>
      <c r="D118" s="179" t="s">
        <v>242</v>
      </c>
      <c r="E118" s="193">
        <f t="shared" ref="E118:J118" si="11">E117</f>
        <v>41</v>
      </c>
      <c r="F118" s="197">
        <f t="shared" si="11"/>
        <v>31</v>
      </c>
      <c r="G118" s="186">
        <f t="shared" si="11"/>
        <v>51</v>
      </c>
      <c r="H118" s="157">
        <f t="shared" si="11"/>
        <v>71</v>
      </c>
      <c r="I118" s="197">
        <f t="shared" si="11"/>
        <v>3</v>
      </c>
      <c r="J118" s="187">
        <f t="shared" si="11"/>
        <v>47.5</v>
      </c>
      <c r="K118" s="303"/>
      <c r="L118" s="305"/>
      <c r="M118" s="306"/>
      <c r="N118" s="308"/>
      <c r="O118" s="310"/>
      <c r="P118" s="312"/>
      <c r="Q118" s="315" t="s">
        <v>338</v>
      </c>
      <c r="R118" s="316"/>
      <c r="S118" s="316"/>
      <c r="T118" s="316"/>
      <c r="U118" s="319" t="s">
        <v>291</v>
      </c>
      <c r="V118" s="320"/>
      <c r="W118" s="320"/>
      <c r="X118" s="320"/>
      <c r="Y118" s="321"/>
      <c r="Z118" s="284" t="s">
        <v>306</v>
      </c>
      <c r="AA118" s="285"/>
      <c r="AB118" s="286"/>
      <c r="AC118" s="218" t="s">
        <v>192</v>
      </c>
      <c r="AD118" s="221" t="s">
        <v>267</v>
      </c>
      <c r="AE118" s="220">
        <f>H117+I117/60+J117/60/60</f>
        <v>71.063194444444449</v>
      </c>
      <c r="AF118" s="221" t="s">
        <v>268</v>
      </c>
      <c r="AG118" s="220" t="e">
        <f>H120+I120/60+J120/60/60</f>
        <v>#VALUE!</v>
      </c>
      <c r="AH118" s="227" t="s">
        <v>273</v>
      </c>
      <c r="AI118" s="220" t="e">
        <f>AE118-AG118</f>
        <v>#VALUE!</v>
      </c>
      <c r="AJ118" s="221" t="s">
        <v>275</v>
      </c>
      <c r="AK118" s="220" t="e">
        <f>AI117*60</f>
        <v>#VALUE!</v>
      </c>
      <c r="AL118" s="221" t="s">
        <v>277</v>
      </c>
      <c r="AM118" s="220" t="e">
        <f>AK118*6076.12</f>
        <v>#VALUE!</v>
      </c>
      <c r="AN118" s="221" t="s">
        <v>280</v>
      </c>
      <c r="AO118" s="220">
        <f>AE118*PI()/180</f>
        <v>1.2402867200404981</v>
      </c>
      <c r="AP118" s="221" t="s">
        <v>283</v>
      </c>
      <c r="AQ118" s="220" t="e">
        <f>AG118*PI()/180</f>
        <v>#VALUE!</v>
      </c>
      <c r="AR118" s="221" t="s">
        <v>285</v>
      </c>
      <c r="AS118" s="219" t="e">
        <f>IF(360+AS117/(2*PI())*360&gt;360,AS117/(PI())*360,360+AS117/(2*PI())*360)</f>
        <v>#VALUE!</v>
      </c>
      <c r="AT118" s="223"/>
      <c r="AU118" s="223"/>
    </row>
    <row r="119" spans="1:47" s="121" customFormat="1" ht="15.95" customHeight="1" thickBot="1" x14ac:dyDescent="0.3">
      <c r="A119" s="176">
        <v>21</v>
      </c>
      <c r="B119" s="297"/>
      <c r="C119" s="300"/>
      <c r="D119" s="179" t="s">
        <v>243</v>
      </c>
      <c r="E119" s="279" t="s">
        <v>261</v>
      </c>
      <c r="F119" s="280"/>
      <c r="G119" s="280"/>
      <c r="H119" s="280"/>
      <c r="I119" s="280"/>
      <c r="J119" s="281"/>
      <c r="K119" s="127" t="s">
        <v>16</v>
      </c>
      <c r="L119" s="237" t="s">
        <v>288</v>
      </c>
      <c r="M119" s="128" t="s">
        <v>250</v>
      </c>
      <c r="N119" s="129" t="s">
        <v>4</v>
      </c>
      <c r="O119" s="130" t="s">
        <v>18</v>
      </c>
      <c r="P119" s="253" t="s">
        <v>188</v>
      </c>
      <c r="Q119" s="318"/>
      <c r="R119" s="316"/>
      <c r="S119" s="316"/>
      <c r="T119" s="316"/>
      <c r="U119" s="322"/>
      <c r="V119" s="323"/>
      <c r="W119" s="323"/>
      <c r="X119" s="323"/>
      <c r="Y119" s="324"/>
      <c r="Z119" s="287"/>
      <c r="AA119" s="288"/>
      <c r="AB119" s="289"/>
      <c r="AC119" s="224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221" t="s">
        <v>286</v>
      </c>
      <c r="AS119" s="219" t="e">
        <f>61.582*ACOS(SIN(AE117)*SIN(AG117)+COS(AE117)*COS(AG117)*(AE118-AG118))*6076.12</f>
        <v>#VALUE!</v>
      </c>
      <c r="AT119" s="223"/>
      <c r="AU119" s="223"/>
    </row>
    <row r="120" spans="1:47" s="120" customFormat="1" ht="35.1" customHeight="1" thickTop="1" thickBot="1" x14ac:dyDescent="0.3">
      <c r="A120" s="177" t="str">
        <f>IF(Z117=1,"VERIFIED",IF(AA117=1,"CHECKED",IF(V117=1,"RECHECK",IF(X117=1,"VERIFY",IF(Y117=1,"NEED APP","NOT SCHED")))))</f>
        <v>NOT SCHED</v>
      </c>
      <c r="B120" s="298"/>
      <c r="C120" s="301"/>
      <c r="D120" s="180" t="s">
        <v>192</v>
      </c>
      <c r="E120" s="194" t="s">
        <v>0</v>
      </c>
      <c r="F120" s="198" t="s">
        <v>0</v>
      </c>
      <c r="G120" s="189" t="s">
        <v>0</v>
      </c>
      <c r="H120" s="188" t="s">
        <v>0</v>
      </c>
      <c r="I120" s="198" t="s">
        <v>0</v>
      </c>
      <c r="J120" s="189" t="s">
        <v>0</v>
      </c>
      <c r="K120" s="131" t="str">
        <f>$N$7</f>
        <v xml:space="preserve"> </v>
      </c>
      <c r="L120" s="230" t="str">
        <f>IF(E120=" ","Not being used ",AU117*6076.12)</f>
        <v xml:space="preserve">Not being used </v>
      </c>
      <c r="M120" s="229">
        <v>0.2</v>
      </c>
      <c r="N120" s="265" t="str">
        <f>IF(W117=1,"Need a Photo","Has a Photo")</f>
        <v>Has a Photo</v>
      </c>
      <c r="O120" s="264" t="s">
        <v>260</v>
      </c>
      <c r="P120" s="255" t="str">
        <f>IF(E120=" ","Not being used",(IF(L120&gt;O117,"OFF STA","ON STA")))</f>
        <v>Not being used</v>
      </c>
      <c r="Q120" s="342"/>
      <c r="R120" s="343"/>
      <c r="S120" s="343"/>
      <c r="T120" s="343"/>
      <c r="U120" s="325"/>
      <c r="V120" s="326"/>
      <c r="W120" s="326"/>
      <c r="X120" s="326"/>
      <c r="Y120" s="327"/>
      <c r="Z120" s="290"/>
      <c r="AA120" s="291"/>
      <c r="AB120" s="292"/>
      <c r="AC120" s="119"/>
    </row>
    <row r="121" spans="1:47" ht="9" customHeight="1" thickTop="1" thickBot="1" x14ac:dyDescent="0.3">
      <c r="A121" s="241"/>
      <c r="B121" s="133" t="s">
        <v>11</v>
      </c>
      <c r="C121" s="134"/>
      <c r="D121" s="135" t="s">
        <v>12</v>
      </c>
      <c r="E121" s="191" t="s">
        <v>246</v>
      </c>
      <c r="F121" s="191" t="s">
        <v>247</v>
      </c>
      <c r="G121" s="183" t="s">
        <v>248</v>
      </c>
      <c r="H121" s="135" t="s">
        <v>246</v>
      </c>
      <c r="I121" s="191" t="s">
        <v>247</v>
      </c>
      <c r="J121" s="183" t="s">
        <v>248</v>
      </c>
      <c r="K121" s="136" t="s">
        <v>13</v>
      </c>
      <c r="L121" s="137" t="s">
        <v>14</v>
      </c>
      <c r="M121" s="137" t="s">
        <v>17</v>
      </c>
      <c r="N121" s="138" t="s">
        <v>15</v>
      </c>
      <c r="O121" s="139" t="s">
        <v>19</v>
      </c>
      <c r="P121" s="252" t="s">
        <v>256</v>
      </c>
      <c r="Q121" s="142" t="s">
        <v>252</v>
      </c>
      <c r="R121" s="143"/>
      <c r="S121" s="144" t="s">
        <v>191</v>
      </c>
      <c r="T121" s="243"/>
      <c r="U121" s="293" t="s">
        <v>289</v>
      </c>
      <c r="V121" s="435"/>
      <c r="W121" s="435"/>
      <c r="X121" s="435"/>
      <c r="Y121" s="436"/>
      <c r="Z121" s="238" t="s">
        <v>238</v>
      </c>
      <c r="AA121" s="239" t="s">
        <v>239</v>
      </c>
      <c r="AB121" s="240" t="s">
        <v>240</v>
      </c>
      <c r="AC121" s="214"/>
      <c r="AD121" s="215"/>
      <c r="AE121" s="216" t="s">
        <v>269</v>
      </c>
      <c r="AF121" s="215"/>
      <c r="AG121" s="216" t="s">
        <v>270</v>
      </c>
      <c r="AH121" s="216"/>
      <c r="AI121" s="216" t="s">
        <v>271</v>
      </c>
      <c r="AJ121" s="215"/>
      <c r="AK121" s="217" t="s">
        <v>281</v>
      </c>
      <c r="AL121" s="215"/>
      <c r="AM121" s="216"/>
      <c r="AN121" s="215"/>
      <c r="AO121" s="217" t="s">
        <v>278</v>
      </c>
      <c r="AP121" s="215"/>
      <c r="AQ121" s="216"/>
      <c r="AR121" s="215"/>
      <c r="AS121" s="216"/>
      <c r="AT121" s="215"/>
      <c r="AU121" s="215"/>
    </row>
    <row r="122" spans="1:47" ht="14.45" customHeight="1" thickBot="1" x14ac:dyDescent="0.3">
      <c r="A122" s="125">
        <v>17551.599999999999</v>
      </c>
      <c r="B122" s="296" t="s">
        <v>341</v>
      </c>
      <c r="C122" s="299" t="s">
        <v>0</v>
      </c>
      <c r="D122" s="179" t="s">
        <v>237</v>
      </c>
      <c r="E122" s="192">
        <v>41</v>
      </c>
      <c r="F122" s="196">
        <v>31</v>
      </c>
      <c r="G122" s="126">
        <v>56.58</v>
      </c>
      <c r="H122" s="169">
        <v>71</v>
      </c>
      <c r="I122" s="196">
        <v>1</v>
      </c>
      <c r="J122" s="126">
        <v>46.02</v>
      </c>
      <c r="K122" s="302" t="s">
        <v>0</v>
      </c>
      <c r="L122" s="304" t="s">
        <v>0</v>
      </c>
      <c r="M122" s="306">
        <v>12.1</v>
      </c>
      <c r="N122" s="307">
        <f>IF(M122=" "," ",(M122+$L$7-M125))</f>
        <v>9.6</v>
      </c>
      <c r="O122" s="309">
        <v>50</v>
      </c>
      <c r="P122" s="311">
        <v>42901</v>
      </c>
      <c r="Q122" s="140">
        <v>43245</v>
      </c>
      <c r="R122" s="141">
        <v>43398</v>
      </c>
      <c r="S122" s="313" t="s">
        <v>325</v>
      </c>
      <c r="T122" s="314"/>
      <c r="U122" s="244">
        <v>1</v>
      </c>
      <c r="V122" s="148" t="s">
        <v>0</v>
      </c>
      <c r="W122" s="149" t="s">
        <v>0</v>
      </c>
      <c r="X122" s="150" t="s">
        <v>0</v>
      </c>
      <c r="Y122" s="151" t="s">
        <v>0</v>
      </c>
      <c r="Z122" s="171" t="s">
        <v>0</v>
      </c>
      <c r="AA122" s="170" t="s">
        <v>0</v>
      </c>
      <c r="AB122" s="172" t="s">
        <v>0</v>
      </c>
      <c r="AC122" s="218" t="s">
        <v>237</v>
      </c>
      <c r="AD122" s="221" t="s">
        <v>265</v>
      </c>
      <c r="AE122" s="220">
        <f>E122+F122/60+G122/60/60</f>
        <v>41.532383333333335</v>
      </c>
      <c r="AF122" s="221" t="s">
        <v>266</v>
      </c>
      <c r="AG122" s="220" t="e">
        <f>E125+F125/60+G125/60/60</f>
        <v>#VALUE!</v>
      </c>
      <c r="AH122" s="227" t="s">
        <v>272</v>
      </c>
      <c r="AI122" s="220" t="e">
        <f>AG122-AE122</f>
        <v>#VALUE!</v>
      </c>
      <c r="AJ122" s="221" t="s">
        <v>274</v>
      </c>
      <c r="AK122" s="220" t="e">
        <f>AI123*60*COS((AE122+AG122)/2*PI()/180)</f>
        <v>#VALUE!</v>
      </c>
      <c r="AL122" s="221" t="s">
        <v>276</v>
      </c>
      <c r="AM122" s="220" t="e">
        <f>AK122*6076.12</f>
        <v>#VALUE!</v>
      </c>
      <c r="AN122" s="221" t="s">
        <v>279</v>
      </c>
      <c r="AO122" s="220">
        <f>AE122*PI()/180</f>
        <v>0.72487683536708436</v>
      </c>
      <c r="AP122" s="221" t="s">
        <v>282</v>
      </c>
      <c r="AQ122" s="220" t="e">
        <f>AG122 *PI()/180</f>
        <v>#VALUE!</v>
      </c>
      <c r="AR122" s="221" t="s">
        <v>284</v>
      </c>
      <c r="AS122" s="220" t="e">
        <f>1*ATAN2(COS(AO122)*SIN(AQ122)-SIN(AO122)*COS(AQ122)*COS(AQ123-AO123),SIN(AQ123-AO123)*COS(AQ122))</f>
        <v>#VALUE!</v>
      </c>
      <c r="AT122" s="222" t="s">
        <v>287</v>
      </c>
      <c r="AU122" s="228" t="e">
        <f>SQRT(AK123*AK123+AK122*AK122)</f>
        <v>#VALUE!</v>
      </c>
    </row>
    <row r="123" spans="1:47" ht="14.45" customHeight="1" thickTop="1" thickBot="1" x14ac:dyDescent="0.3">
      <c r="A123" s="181">
        <v>200100662443</v>
      </c>
      <c r="B123" s="297"/>
      <c r="C123" s="300"/>
      <c r="D123" s="179" t="s">
        <v>242</v>
      </c>
      <c r="E123" s="193">
        <f t="shared" ref="E123:J123" si="12">E122</f>
        <v>41</v>
      </c>
      <c r="F123" s="197">
        <f t="shared" si="12"/>
        <v>31</v>
      </c>
      <c r="G123" s="186">
        <f t="shared" si="12"/>
        <v>56.58</v>
      </c>
      <c r="H123" s="157">
        <f t="shared" si="12"/>
        <v>71</v>
      </c>
      <c r="I123" s="197">
        <f t="shared" si="12"/>
        <v>1</v>
      </c>
      <c r="J123" s="187">
        <f t="shared" si="12"/>
        <v>46.02</v>
      </c>
      <c r="K123" s="303"/>
      <c r="L123" s="305"/>
      <c r="M123" s="306"/>
      <c r="N123" s="308"/>
      <c r="O123" s="310"/>
      <c r="P123" s="312"/>
      <c r="Q123" s="315" t="s">
        <v>334</v>
      </c>
      <c r="R123" s="316"/>
      <c r="S123" s="316"/>
      <c r="T123" s="316"/>
      <c r="U123" s="319" t="s">
        <v>291</v>
      </c>
      <c r="V123" s="320"/>
      <c r="W123" s="320"/>
      <c r="X123" s="320"/>
      <c r="Y123" s="321"/>
      <c r="Z123" s="284" t="s">
        <v>306</v>
      </c>
      <c r="AA123" s="285"/>
      <c r="AB123" s="286"/>
      <c r="AC123" s="218" t="s">
        <v>192</v>
      </c>
      <c r="AD123" s="221" t="s">
        <v>267</v>
      </c>
      <c r="AE123" s="220">
        <f>H122+I122/60+J122/60/60</f>
        <v>71.029449999999997</v>
      </c>
      <c r="AF123" s="221" t="s">
        <v>268</v>
      </c>
      <c r="AG123" s="220" t="e">
        <f>H125+I125/60+J125/60/60</f>
        <v>#VALUE!</v>
      </c>
      <c r="AH123" s="227" t="s">
        <v>273</v>
      </c>
      <c r="AI123" s="220" t="e">
        <f>AE123-AG123</f>
        <v>#VALUE!</v>
      </c>
      <c r="AJ123" s="221" t="s">
        <v>275</v>
      </c>
      <c r="AK123" s="220" t="e">
        <f>AI122*60</f>
        <v>#VALUE!</v>
      </c>
      <c r="AL123" s="221" t="s">
        <v>277</v>
      </c>
      <c r="AM123" s="220" t="e">
        <f>AK123*6076.12</f>
        <v>#VALUE!</v>
      </c>
      <c r="AN123" s="221" t="s">
        <v>280</v>
      </c>
      <c r="AO123" s="220">
        <f>AE123*PI()/180</f>
        <v>1.2396977683806862</v>
      </c>
      <c r="AP123" s="221" t="s">
        <v>283</v>
      </c>
      <c r="AQ123" s="220" t="e">
        <f>AG123*PI()/180</f>
        <v>#VALUE!</v>
      </c>
      <c r="AR123" s="221" t="s">
        <v>285</v>
      </c>
      <c r="AS123" s="219" t="e">
        <f>IF(360+AS122/(2*PI())*360&gt;360,AS122/(PI())*360,360+AS122/(2*PI())*360)</f>
        <v>#VALUE!</v>
      </c>
      <c r="AT123" s="223"/>
      <c r="AU123" s="223"/>
    </row>
    <row r="124" spans="1:47" ht="14.45" customHeight="1" thickBot="1" x14ac:dyDescent="0.3">
      <c r="A124" s="176">
        <v>22</v>
      </c>
      <c r="B124" s="297"/>
      <c r="C124" s="300"/>
      <c r="D124" s="179" t="s">
        <v>243</v>
      </c>
      <c r="E124" s="279" t="s">
        <v>261</v>
      </c>
      <c r="F124" s="280"/>
      <c r="G124" s="280"/>
      <c r="H124" s="280"/>
      <c r="I124" s="280"/>
      <c r="J124" s="281"/>
      <c r="K124" s="127" t="s">
        <v>16</v>
      </c>
      <c r="L124" s="237" t="s">
        <v>288</v>
      </c>
      <c r="M124" s="128" t="s">
        <v>250</v>
      </c>
      <c r="N124" s="129" t="s">
        <v>4</v>
      </c>
      <c r="O124" s="130" t="s">
        <v>18</v>
      </c>
      <c r="P124" s="253" t="s">
        <v>188</v>
      </c>
      <c r="Q124" s="318"/>
      <c r="R124" s="316"/>
      <c r="S124" s="316"/>
      <c r="T124" s="316"/>
      <c r="U124" s="322"/>
      <c r="V124" s="323"/>
      <c r="W124" s="323"/>
      <c r="X124" s="323"/>
      <c r="Y124" s="324"/>
      <c r="Z124" s="287"/>
      <c r="AA124" s="288"/>
      <c r="AB124" s="289"/>
      <c r="AC124" s="224"/>
      <c r="AD124" s="223"/>
      <c r="AE124" s="223"/>
      <c r="AF124" s="223"/>
      <c r="AG124" s="223"/>
      <c r="AH124" s="223"/>
      <c r="AI124" s="223"/>
      <c r="AJ124" s="223"/>
      <c r="AK124" s="223"/>
      <c r="AL124" s="223"/>
      <c r="AM124" s="223"/>
      <c r="AN124" s="223"/>
      <c r="AO124" s="223"/>
      <c r="AP124" s="223"/>
      <c r="AQ124" s="223"/>
      <c r="AR124" s="221" t="s">
        <v>286</v>
      </c>
      <c r="AS124" s="219" t="e">
        <f>61.582*ACOS(SIN(AE122)*SIN(AG122)+COS(AE122)*COS(AG122)*(AE123-AG123))*6076.12</f>
        <v>#VALUE!</v>
      </c>
      <c r="AT124" s="223"/>
      <c r="AU124" s="223"/>
    </row>
    <row r="125" spans="1:47" ht="35.1" customHeight="1" thickTop="1" thickBot="1" x14ac:dyDescent="0.3">
      <c r="A125" s="177" t="str">
        <f>IF(Z122=1,"VERIFIED",IF(AA122=1,"CHECKED",IF(V122=1,"RECHECK",IF(X122=1,"VERIFY",IF(Y122=1,"NEED APP","NOT SCHED")))))</f>
        <v>NOT SCHED</v>
      </c>
      <c r="B125" s="298"/>
      <c r="C125" s="301"/>
      <c r="D125" s="180" t="s">
        <v>192</v>
      </c>
      <c r="E125" s="194" t="s">
        <v>0</v>
      </c>
      <c r="F125" s="198" t="s">
        <v>0</v>
      </c>
      <c r="G125" s="189" t="s">
        <v>0</v>
      </c>
      <c r="H125" s="188" t="s">
        <v>0</v>
      </c>
      <c r="I125" s="198" t="s">
        <v>0</v>
      </c>
      <c r="J125" s="189" t="s">
        <v>0</v>
      </c>
      <c r="K125" s="131" t="str">
        <f>$N$7</f>
        <v xml:space="preserve"> </v>
      </c>
      <c r="L125" s="230" t="str">
        <f>IF(E125=" ","Not being used ",AU122*6076.12)</f>
        <v xml:space="preserve">Not being used </v>
      </c>
      <c r="M125" s="229">
        <v>2.5</v>
      </c>
      <c r="N125" s="265" t="str">
        <f>IF(W122=1,"Need a Photo","Has a Photo")</f>
        <v>Has a Photo</v>
      </c>
      <c r="O125" s="264" t="s">
        <v>260</v>
      </c>
      <c r="P125" s="255" t="str">
        <f>IF(E125=" ","Not being used",(IF(L125&gt;O122,"OFF STA","ON STA")))</f>
        <v>Not being used</v>
      </c>
      <c r="Q125" s="342"/>
      <c r="R125" s="343"/>
      <c r="S125" s="343"/>
      <c r="T125" s="343"/>
      <c r="U125" s="325"/>
      <c r="V125" s="326"/>
      <c r="W125" s="326"/>
      <c r="X125" s="326"/>
      <c r="Y125" s="327"/>
      <c r="Z125" s="290"/>
      <c r="AA125" s="291"/>
      <c r="AB125" s="292"/>
      <c r="AC125" s="14"/>
    </row>
    <row r="126" spans="1:47" ht="9" customHeight="1" thickTop="1" thickBot="1" x14ac:dyDescent="0.3">
      <c r="A126" s="212" t="s">
        <v>0</v>
      </c>
      <c r="B126" s="133" t="s">
        <v>11</v>
      </c>
      <c r="C126" s="134"/>
      <c r="D126" s="135" t="s">
        <v>12</v>
      </c>
      <c r="E126" s="191" t="s">
        <v>246</v>
      </c>
      <c r="F126" s="191" t="s">
        <v>247</v>
      </c>
      <c r="G126" s="183" t="s">
        <v>248</v>
      </c>
      <c r="H126" s="135" t="s">
        <v>246</v>
      </c>
      <c r="I126" s="191" t="s">
        <v>247</v>
      </c>
      <c r="J126" s="183" t="s">
        <v>248</v>
      </c>
      <c r="K126" s="136" t="s">
        <v>13</v>
      </c>
      <c r="L126" s="137" t="s">
        <v>14</v>
      </c>
      <c r="M126" s="137" t="s">
        <v>17</v>
      </c>
      <c r="N126" s="266" t="s">
        <v>15</v>
      </c>
      <c r="O126" s="267" t="s">
        <v>19</v>
      </c>
      <c r="P126" s="268" t="s">
        <v>256</v>
      </c>
      <c r="Q126" s="142" t="s">
        <v>252</v>
      </c>
      <c r="R126" s="143"/>
      <c r="S126" s="144" t="s">
        <v>191</v>
      </c>
      <c r="T126" s="243"/>
      <c r="U126" s="293" t="s">
        <v>289</v>
      </c>
      <c r="V126" s="435"/>
      <c r="W126" s="435"/>
      <c r="X126" s="435"/>
      <c r="Y126" s="436"/>
      <c r="Z126" s="145" t="s">
        <v>238</v>
      </c>
      <c r="AA126" s="146" t="s">
        <v>239</v>
      </c>
      <c r="AB126" s="147" t="s">
        <v>240</v>
      </c>
      <c r="AC126" s="214"/>
      <c r="AD126" s="215"/>
      <c r="AE126" s="216" t="s">
        <v>269</v>
      </c>
      <c r="AF126" s="215"/>
      <c r="AG126" s="216" t="s">
        <v>270</v>
      </c>
      <c r="AH126" s="216"/>
      <c r="AI126" s="216" t="s">
        <v>271</v>
      </c>
      <c r="AJ126" s="215"/>
      <c r="AK126" s="217" t="s">
        <v>281</v>
      </c>
      <c r="AL126" s="215"/>
      <c r="AM126" s="216"/>
      <c r="AN126" s="215"/>
      <c r="AO126" s="217" t="s">
        <v>278</v>
      </c>
      <c r="AP126" s="215"/>
      <c r="AQ126" s="216"/>
      <c r="AR126" s="215"/>
      <c r="AS126" s="216"/>
      <c r="AT126" s="215"/>
      <c r="AU126" s="215"/>
    </row>
    <row r="127" spans="1:47" ht="14.45" customHeight="1" thickBot="1" x14ac:dyDescent="0.3">
      <c r="A127" s="125">
        <v>17441.7</v>
      </c>
      <c r="B127" s="296" t="s">
        <v>342</v>
      </c>
      <c r="C127" s="299" t="s">
        <v>0</v>
      </c>
      <c r="D127" s="179" t="s">
        <v>237</v>
      </c>
      <c r="E127" s="192">
        <v>41</v>
      </c>
      <c r="F127" s="196">
        <v>32</v>
      </c>
      <c r="G127" s="126">
        <v>2.52</v>
      </c>
      <c r="H127" s="169">
        <v>70</v>
      </c>
      <c r="I127" s="196">
        <v>3</v>
      </c>
      <c r="J127" s="126">
        <v>38.159999999999997</v>
      </c>
      <c r="K127" s="302" t="s">
        <v>0</v>
      </c>
      <c r="L127" s="304" t="s">
        <v>0</v>
      </c>
      <c r="M127" s="306">
        <v>9.8000000000000007</v>
      </c>
      <c r="N127" s="307">
        <f>IF(M127=" "," ",(M127+$L$7-M130))</f>
        <v>7.3000000000000007</v>
      </c>
      <c r="O127" s="309">
        <v>50</v>
      </c>
      <c r="P127" s="311">
        <v>42901</v>
      </c>
      <c r="Q127" s="140">
        <v>43245</v>
      </c>
      <c r="R127" s="141">
        <v>43398</v>
      </c>
      <c r="S127" s="313" t="s">
        <v>259</v>
      </c>
      <c r="T127" s="314"/>
      <c r="U127" s="244">
        <v>1</v>
      </c>
      <c r="V127" s="148" t="s">
        <v>0</v>
      </c>
      <c r="W127" s="149" t="s">
        <v>0</v>
      </c>
      <c r="X127" s="150" t="s">
        <v>0</v>
      </c>
      <c r="Y127" s="151" t="s">
        <v>0</v>
      </c>
      <c r="Z127" s="152" t="s">
        <v>0</v>
      </c>
      <c r="AA127" s="148" t="s">
        <v>0</v>
      </c>
      <c r="AB127" s="153" t="s">
        <v>0</v>
      </c>
      <c r="AC127" s="218" t="s">
        <v>237</v>
      </c>
      <c r="AD127" s="221" t="s">
        <v>265</v>
      </c>
      <c r="AE127" s="220">
        <f>E127+F127/60+G127/60/60</f>
        <v>41.534033333333333</v>
      </c>
      <c r="AF127" s="221" t="s">
        <v>266</v>
      </c>
      <c r="AG127" s="220" t="e">
        <f>E130+F130/60+G130/60/60</f>
        <v>#VALUE!</v>
      </c>
      <c r="AH127" s="227" t="s">
        <v>272</v>
      </c>
      <c r="AI127" s="220" t="e">
        <f>AG127-AE127</f>
        <v>#VALUE!</v>
      </c>
      <c r="AJ127" s="221" t="s">
        <v>274</v>
      </c>
      <c r="AK127" s="220" t="e">
        <f>AI128*60*COS((AE127+AG127)/2*PI()/180)</f>
        <v>#VALUE!</v>
      </c>
      <c r="AL127" s="221" t="s">
        <v>276</v>
      </c>
      <c r="AM127" s="220" t="e">
        <f>AK127*6076.12</f>
        <v>#VALUE!</v>
      </c>
      <c r="AN127" s="221" t="s">
        <v>279</v>
      </c>
      <c r="AO127" s="220">
        <f>AE127*PI()/180</f>
        <v>0.72490563329974222</v>
      </c>
      <c r="AP127" s="221" t="s">
        <v>282</v>
      </c>
      <c r="AQ127" s="220" t="e">
        <f>AG127 *PI()/180</f>
        <v>#VALUE!</v>
      </c>
      <c r="AR127" s="221" t="s">
        <v>284</v>
      </c>
      <c r="AS127" s="220" t="e">
        <f>1*ATAN2(COS(AO127)*SIN(AQ127)-SIN(AO127)*COS(AQ127)*COS(AQ128-AO128),SIN(AQ128-AO128)*COS(AQ127))</f>
        <v>#VALUE!</v>
      </c>
      <c r="AT127" s="222" t="s">
        <v>287</v>
      </c>
      <c r="AU127" s="228" t="e">
        <f>SQRT(AK128*AK128+AK127*AK127)</f>
        <v>#VALUE!</v>
      </c>
    </row>
    <row r="128" spans="1:47" ht="14.45" customHeight="1" thickTop="1" thickBot="1" x14ac:dyDescent="0.3">
      <c r="A128" s="181">
        <v>200100662444</v>
      </c>
      <c r="B128" s="297"/>
      <c r="C128" s="300"/>
      <c r="D128" s="179" t="s">
        <v>242</v>
      </c>
      <c r="E128" s="193">
        <f t="shared" ref="E128:J128" si="13">E127</f>
        <v>41</v>
      </c>
      <c r="F128" s="197">
        <f t="shared" si="13"/>
        <v>32</v>
      </c>
      <c r="G128" s="186">
        <f t="shared" si="13"/>
        <v>2.52</v>
      </c>
      <c r="H128" s="157">
        <f t="shared" si="13"/>
        <v>70</v>
      </c>
      <c r="I128" s="197">
        <f t="shared" si="13"/>
        <v>3</v>
      </c>
      <c r="J128" s="187">
        <f t="shared" si="13"/>
        <v>38.159999999999997</v>
      </c>
      <c r="K128" s="303"/>
      <c r="L128" s="305"/>
      <c r="M128" s="306"/>
      <c r="N128" s="308"/>
      <c r="O128" s="310"/>
      <c r="P128" s="312"/>
      <c r="Q128" s="315" t="s">
        <v>334</v>
      </c>
      <c r="R128" s="316"/>
      <c r="S128" s="316"/>
      <c r="T128" s="316"/>
      <c r="U128" s="319" t="s">
        <v>291</v>
      </c>
      <c r="V128" s="320"/>
      <c r="W128" s="320"/>
      <c r="X128" s="320"/>
      <c r="Y128" s="321"/>
      <c r="Z128" s="284" t="s">
        <v>306</v>
      </c>
      <c r="AA128" s="285"/>
      <c r="AB128" s="286"/>
      <c r="AC128" s="218" t="s">
        <v>192</v>
      </c>
      <c r="AD128" s="221" t="s">
        <v>267</v>
      </c>
      <c r="AE128" s="220">
        <f>H127+I127/60+J127/60/60</f>
        <v>70.060599999999994</v>
      </c>
      <c r="AF128" s="221" t="s">
        <v>268</v>
      </c>
      <c r="AG128" s="220" t="e">
        <f>H130+I130/60+J130/60/60</f>
        <v>#VALUE!</v>
      </c>
      <c r="AH128" s="227" t="s">
        <v>273</v>
      </c>
      <c r="AI128" s="220" t="e">
        <f>AE128-AG128</f>
        <v>#VALUE!</v>
      </c>
      <c r="AJ128" s="221" t="s">
        <v>275</v>
      </c>
      <c r="AK128" s="220" t="e">
        <f>AI127*60</f>
        <v>#VALUE!</v>
      </c>
      <c r="AL128" s="221" t="s">
        <v>277</v>
      </c>
      <c r="AM128" s="220" t="e">
        <f>AK128*6076.12</f>
        <v>#VALUE!</v>
      </c>
      <c r="AN128" s="221" t="s">
        <v>280</v>
      </c>
      <c r="AO128" s="220">
        <f>AE128*PI()/180</f>
        <v>1.222788145922739</v>
      </c>
      <c r="AP128" s="221" t="s">
        <v>283</v>
      </c>
      <c r="AQ128" s="220" t="e">
        <f>AG128*PI()/180</f>
        <v>#VALUE!</v>
      </c>
      <c r="AR128" s="221" t="s">
        <v>285</v>
      </c>
      <c r="AS128" s="219" t="e">
        <f>IF(360+AS127/(2*PI())*360&gt;360,AS127/(PI())*360,360+AS127/(2*PI())*360)</f>
        <v>#VALUE!</v>
      </c>
      <c r="AT128" s="223"/>
      <c r="AU128" s="223"/>
    </row>
    <row r="129" spans="1:47" ht="14.45" customHeight="1" thickBot="1" x14ac:dyDescent="0.3">
      <c r="A129" s="176">
        <v>23</v>
      </c>
      <c r="B129" s="297"/>
      <c r="C129" s="300"/>
      <c r="D129" s="179" t="s">
        <v>243</v>
      </c>
      <c r="E129" s="279" t="s">
        <v>261</v>
      </c>
      <c r="F129" s="280"/>
      <c r="G129" s="280"/>
      <c r="H129" s="280"/>
      <c r="I129" s="280"/>
      <c r="J129" s="281"/>
      <c r="K129" s="127" t="s">
        <v>16</v>
      </c>
      <c r="L129" s="237" t="s">
        <v>288</v>
      </c>
      <c r="M129" s="128" t="s">
        <v>250</v>
      </c>
      <c r="N129" s="129" t="s">
        <v>4</v>
      </c>
      <c r="O129" s="130" t="s">
        <v>18</v>
      </c>
      <c r="P129" s="253" t="s">
        <v>188</v>
      </c>
      <c r="Q129" s="318"/>
      <c r="R129" s="316"/>
      <c r="S129" s="316"/>
      <c r="T129" s="316"/>
      <c r="U129" s="322"/>
      <c r="V129" s="323"/>
      <c r="W129" s="323"/>
      <c r="X129" s="323"/>
      <c r="Y129" s="324"/>
      <c r="Z129" s="287"/>
      <c r="AA129" s="288"/>
      <c r="AB129" s="289"/>
      <c r="AC129" s="224"/>
      <c r="AD129" s="223"/>
      <c r="AE129" s="223"/>
      <c r="AF129" s="223"/>
      <c r="AG129" s="223"/>
      <c r="AH129" s="223"/>
      <c r="AI129" s="223"/>
      <c r="AJ129" s="223"/>
      <c r="AK129" s="223"/>
      <c r="AL129" s="223"/>
      <c r="AM129" s="223"/>
      <c r="AN129" s="223"/>
      <c r="AO129" s="223"/>
      <c r="AP129" s="223"/>
      <c r="AQ129" s="223"/>
      <c r="AR129" s="221" t="s">
        <v>286</v>
      </c>
      <c r="AS129" s="219" t="e">
        <f>61.582*ACOS(SIN(AE127)*SIN(AG127)+COS(AE127)*COS(AG127)*(AE128-AG128))*6076.12</f>
        <v>#VALUE!</v>
      </c>
      <c r="AT129" s="223"/>
      <c r="AU129" s="223"/>
    </row>
    <row r="130" spans="1:47" ht="35.1" customHeight="1" thickTop="1" thickBot="1" x14ac:dyDescent="0.3">
      <c r="A130" s="177" t="str">
        <f>IF(Z127=1,"VERIFIED",IF(AA127=1,"CHECKED",IF(V127=1,"RECHECK",IF(X127=1,"VERIFY",IF(Y127=1,"NEED APP","NOT SCHED")))))</f>
        <v>NOT SCHED</v>
      </c>
      <c r="B130" s="298"/>
      <c r="C130" s="301"/>
      <c r="D130" s="180" t="s">
        <v>192</v>
      </c>
      <c r="E130" s="194" t="s">
        <v>0</v>
      </c>
      <c r="F130" s="198" t="s">
        <v>0</v>
      </c>
      <c r="G130" s="189" t="s">
        <v>0</v>
      </c>
      <c r="H130" s="188" t="s">
        <v>0</v>
      </c>
      <c r="I130" s="198" t="s">
        <v>0</v>
      </c>
      <c r="J130" s="189" t="s">
        <v>0</v>
      </c>
      <c r="K130" s="131" t="str">
        <f>$N$7</f>
        <v xml:space="preserve"> </v>
      </c>
      <c r="L130" s="230" t="str">
        <f>IF(E130=" ","Not being used ",AU127*6076.12)</f>
        <v xml:space="preserve">Not being used </v>
      </c>
      <c r="M130" s="229">
        <v>2.5</v>
      </c>
      <c r="N130" s="265" t="str">
        <f>IF(W127=1,"Need a Photo","Has a Photo")</f>
        <v>Has a Photo</v>
      </c>
      <c r="O130" s="264" t="s">
        <v>260</v>
      </c>
      <c r="P130" s="255" t="str">
        <f>IF(E130=" ","Not being used",(IF(L130&gt;O127,"OFF STA","ON STA")))</f>
        <v>Not being used</v>
      </c>
      <c r="Q130" s="342"/>
      <c r="R130" s="343"/>
      <c r="S130" s="343"/>
      <c r="T130" s="343"/>
      <c r="U130" s="325"/>
      <c r="V130" s="326"/>
      <c r="W130" s="326"/>
      <c r="X130" s="326"/>
      <c r="Y130" s="327"/>
      <c r="Z130" s="290"/>
      <c r="AA130" s="291"/>
      <c r="AB130" s="292"/>
      <c r="AC130" s="14"/>
    </row>
    <row r="131" spans="1:47" ht="9" customHeight="1" thickTop="1" thickBot="1" x14ac:dyDescent="0.3">
      <c r="A131" s="241"/>
      <c r="B131" s="133" t="s">
        <v>11</v>
      </c>
      <c r="C131" s="134"/>
      <c r="D131" s="135" t="s">
        <v>12</v>
      </c>
      <c r="E131" s="191" t="s">
        <v>246</v>
      </c>
      <c r="F131" s="191" t="s">
        <v>247</v>
      </c>
      <c r="G131" s="183" t="s">
        <v>248</v>
      </c>
      <c r="H131" s="135" t="s">
        <v>246</v>
      </c>
      <c r="I131" s="191" t="s">
        <v>247</v>
      </c>
      <c r="J131" s="183" t="s">
        <v>248</v>
      </c>
      <c r="K131" s="136" t="s">
        <v>13</v>
      </c>
      <c r="L131" s="137" t="s">
        <v>14</v>
      </c>
      <c r="M131" s="137" t="s">
        <v>17</v>
      </c>
      <c r="N131" s="138" t="s">
        <v>15</v>
      </c>
      <c r="O131" s="139" t="s">
        <v>19</v>
      </c>
      <c r="P131" s="252" t="s">
        <v>256</v>
      </c>
      <c r="Q131" s="142" t="s">
        <v>252</v>
      </c>
      <c r="R131" s="143"/>
      <c r="S131" s="144" t="s">
        <v>191</v>
      </c>
      <c r="T131" s="243"/>
      <c r="U131" s="293" t="s">
        <v>289</v>
      </c>
      <c r="V131" s="435"/>
      <c r="W131" s="435"/>
      <c r="X131" s="435"/>
      <c r="Y131" s="436"/>
      <c r="Z131" s="145" t="s">
        <v>238</v>
      </c>
      <c r="AA131" s="146" t="s">
        <v>239</v>
      </c>
      <c r="AB131" s="147" t="s">
        <v>240</v>
      </c>
      <c r="AC131" s="214"/>
      <c r="AD131" s="215"/>
      <c r="AE131" s="216" t="s">
        <v>269</v>
      </c>
      <c r="AF131" s="215"/>
      <c r="AG131" s="216" t="s">
        <v>270</v>
      </c>
      <c r="AH131" s="216"/>
      <c r="AI131" s="216" t="s">
        <v>271</v>
      </c>
      <c r="AJ131" s="215"/>
      <c r="AK131" s="217" t="s">
        <v>281</v>
      </c>
      <c r="AL131" s="215"/>
      <c r="AM131" s="216"/>
      <c r="AN131" s="215"/>
      <c r="AO131" s="217" t="s">
        <v>278</v>
      </c>
      <c r="AP131" s="215"/>
      <c r="AQ131" s="216"/>
      <c r="AR131" s="215"/>
      <c r="AS131" s="216"/>
      <c r="AT131" s="215"/>
      <c r="AU131" s="215"/>
    </row>
    <row r="132" spans="1:47" ht="14.45" customHeight="1" thickBot="1" x14ac:dyDescent="0.3">
      <c r="A132" s="125">
        <v>17551.900000000001</v>
      </c>
      <c r="B132" s="296" t="s">
        <v>343</v>
      </c>
      <c r="C132" s="299" t="s">
        <v>0</v>
      </c>
      <c r="D132" s="179" t="s">
        <v>237</v>
      </c>
      <c r="E132" s="192">
        <v>411</v>
      </c>
      <c r="F132" s="196">
        <v>32</v>
      </c>
      <c r="G132" s="126">
        <v>12.72</v>
      </c>
      <c r="H132" s="169">
        <v>70</v>
      </c>
      <c r="I132" s="196">
        <v>3</v>
      </c>
      <c r="J132" s="126">
        <v>27</v>
      </c>
      <c r="K132" s="302" t="s">
        <v>0</v>
      </c>
      <c r="L132" s="304" t="s">
        <v>0</v>
      </c>
      <c r="M132" s="306">
        <v>6.7</v>
      </c>
      <c r="N132" s="307">
        <f>IF(M132=" "," ",(M132+$L$7-M135))</f>
        <v>6.4</v>
      </c>
      <c r="O132" s="309">
        <v>50</v>
      </c>
      <c r="P132" s="311">
        <v>42579</v>
      </c>
      <c r="Q132" s="140">
        <v>43245</v>
      </c>
      <c r="R132" s="141">
        <v>43398</v>
      </c>
      <c r="S132" s="313" t="s">
        <v>259</v>
      </c>
      <c r="T132" s="314"/>
      <c r="U132" s="244">
        <v>1</v>
      </c>
      <c r="V132" s="148">
        <v>1</v>
      </c>
      <c r="W132" s="149" t="s">
        <v>0</v>
      </c>
      <c r="X132" s="150" t="s">
        <v>0</v>
      </c>
      <c r="Y132" s="151" t="s">
        <v>0</v>
      </c>
      <c r="Z132" s="152" t="s">
        <v>0</v>
      </c>
      <c r="AA132" s="148" t="s">
        <v>0</v>
      </c>
      <c r="AB132" s="153" t="s">
        <v>0</v>
      </c>
      <c r="AC132" s="218" t="s">
        <v>237</v>
      </c>
      <c r="AD132" s="221" t="s">
        <v>265</v>
      </c>
      <c r="AE132" s="220">
        <f>E132+F132/60+G132/60/60</f>
        <v>411.5368666666667</v>
      </c>
      <c r="AF132" s="221" t="s">
        <v>266</v>
      </c>
      <c r="AG132" s="220" t="e">
        <f>E135+F135/60+G135/60/60</f>
        <v>#VALUE!</v>
      </c>
      <c r="AH132" s="227" t="s">
        <v>272</v>
      </c>
      <c r="AI132" s="220" t="e">
        <f>AG132-AE132</f>
        <v>#VALUE!</v>
      </c>
      <c r="AJ132" s="221" t="s">
        <v>274</v>
      </c>
      <c r="AK132" s="220" t="e">
        <f>AI133*60*COS((AE132+AG132)/2*PI()/180)</f>
        <v>#VALUE!</v>
      </c>
      <c r="AL132" s="221" t="s">
        <v>276</v>
      </c>
      <c r="AM132" s="220" t="e">
        <f>AK132*6076.12</f>
        <v>#VALUE!</v>
      </c>
      <c r="AN132" s="221" t="s">
        <v>279</v>
      </c>
      <c r="AO132" s="220">
        <f>AE132*PI()/180</f>
        <v>7.1826733166742356</v>
      </c>
      <c r="AP132" s="221" t="s">
        <v>282</v>
      </c>
      <c r="AQ132" s="220" t="e">
        <f>AG132 *PI()/180</f>
        <v>#VALUE!</v>
      </c>
      <c r="AR132" s="221" t="s">
        <v>284</v>
      </c>
      <c r="AS132" s="220" t="e">
        <f>1*ATAN2(COS(AO132)*SIN(AQ132)-SIN(AO132)*COS(AQ132)*COS(AQ133-AO133),SIN(AQ133-AO133)*COS(AQ132))</f>
        <v>#VALUE!</v>
      </c>
      <c r="AT132" s="222" t="s">
        <v>287</v>
      </c>
      <c r="AU132" s="228" t="e">
        <f>SQRT(AK133*AK133+AK132*AK132)</f>
        <v>#VALUE!</v>
      </c>
    </row>
    <row r="133" spans="1:47" ht="14.45" customHeight="1" thickTop="1" thickBot="1" x14ac:dyDescent="0.3">
      <c r="A133" s="181">
        <v>200100662445</v>
      </c>
      <c r="B133" s="297"/>
      <c r="C133" s="300"/>
      <c r="D133" s="179" t="s">
        <v>242</v>
      </c>
      <c r="E133" s="193">
        <f t="shared" ref="E133:J133" si="14">E132</f>
        <v>411</v>
      </c>
      <c r="F133" s="197">
        <f t="shared" si="14"/>
        <v>32</v>
      </c>
      <c r="G133" s="186">
        <f t="shared" si="14"/>
        <v>12.72</v>
      </c>
      <c r="H133" s="157">
        <f t="shared" si="14"/>
        <v>70</v>
      </c>
      <c r="I133" s="197">
        <f t="shared" si="14"/>
        <v>3</v>
      </c>
      <c r="J133" s="187">
        <f t="shared" si="14"/>
        <v>27</v>
      </c>
      <c r="K133" s="303"/>
      <c r="L133" s="305"/>
      <c r="M133" s="306"/>
      <c r="N133" s="308"/>
      <c r="O133" s="310"/>
      <c r="P133" s="312"/>
      <c r="Q133" s="328" t="s">
        <v>401</v>
      </c>
      <c r="R133" s="329"/>
      <c r="S133" s="329"/>
      <c r="T133" s="329"/>
      <c r="U133" s="333" t="s">
        <v>293</v>
      </c>
      <c r="V133" s="334"/>
      <c r="W133" s="334"/>
      <c r="X133" s="334"/>
      <c r="Y133" s="335"/>
      <c r="Z133" s="284" t="s">
        <v>306</v>
      </c>
      <c r="AA133" s="285"/>
      <c r="AB133" s="286"/>
      <c r="AC133" s="218" t="s">
        <v>192</v>
      </c>
      <c r="AD133" s="221" t="s">
        <v>267</v>
      </c>
      <c r="AE133" s="220">
        <f>H132+I132/60+J132/60/60</f>
        <v>70.05749999999999</v>
      </c>
      <c r="AF133" s="221" t="s">
        <v>268</v>
      </c>
      <c r="AG133" s="220" t="e">
        <f>H135+I135/60+J135/60/60</f>
        <v>#VALUE!</v>
      </c>
      <c r="AH133" s="227" t="s">
        <v>273</v>
      </c>
      <c r="AI133" s="220" t="e">
        <f>AE133-AG133</f>
        <v>#VALUE!</v>
      </c>
      <c r="AJ133" s="221" t="s">
        <v>275</v>
      </c>
      <c r="AK133" s="220" t="e">
        <f>AI132*60</f>
        <v>#VALUE!</v>
      </c>
      <c r="AL133" s="221" t="s">
        <v>277</v>
      </c>
      <c r="AM133" s="220" t="e">
        <f>AK133*6076.12</f>
        <v>#VALUE!</v>
      </c>
      <c r="AN133" s="221" t="s">
        <v>280</v>
      </c>
      <c r="AO133" s="220">
        <f>AE133*PI()/180</f>
        <v>1.2227340407159273</v>
      </c>
      <c r="AP133" s="221" t="s">
        <v>283</v>
      </c>
      <c r="AQ133" s="220" t="e">
        <f>AG133*PI()/180</f>
        <v>#VALUE!</v>
      </c>
      <c r="AR133" s="221" t="s">
        <v>285</v>
      </c>
      <c r="AS133" s="219" t="e">
        <f>IF(360+AS132/(2*PI())*360&gt;360,AS132/(PI())*360,360+AS132/(2*PI())*360)</f>
        <v>#VALUE!</v>
      </c>
      <c r="AT133" s="223"/>
      <c r="AU133" s="223"/>
    </row>
    <row r="134" spans="1:47" ht="14.45" customHeight="1" thickBot="1" x14ac:dyDescent="0.3">
      <c r="A134" s="176">
        <v>24</v>
      </c>
      <c r="B134" s="297"/>
      <c r="C134" s="300"/>
      <c r="D134" s="179" t="s">
        <v>243</v>
      </c>
      <c r="E134" s="279" t="s">
        <v>261</v>
      </c>
      <c r="F134" s="280"/>
      <c r="G134" s="280"/>
      <c r="H134" s="280"/>
      <c r="I134" s="280"/>
      <c r="J134" s="281"/>
      <c r="K134" s="127" t="s">
        <v>16</v>
      </c>
      <c r="L134" s="237" t="s">
        <v>288</v>
      </c>
      <c r="M134" s="128" t="s">
        <v>250</v>
      </c>
      <c r="N134" s="129" t="s">
        <v>4</v>
      </c>
      <c r="O134" s="130" t="s">
        <v>18</v>
      </c>
      <c r="P134" s="253" t="s">
        <v>188</v>
      </c>
      <c r="Q134" s="330"/>
      <c r="R134" s="329"/>
      <c r="S134" s="329"/>
      <c r="T134" s="329"/>
      <c r="U134" s="336"/>
      <c r="V134" s="337"/>
      <c r="W134" s="337"/>
      <c r="X134" s="337"/>
      <c r="Y134" s="338"/>
      <c r="Z134" s="287"/>
      <c r="AA134" s="288"/>
      <c r="AB134" s="289"/>
      <c r="AC134" s="224"/>
      <c r="AD134" s="223"/>
      <c r="AE134" s="223"/>
      <c r="AF134" s="223"/>
      <c r="AG134" s="223"/>
      <c r="AH134" s="223"/>
      <c r="AI134" s="223"/>
      <c r="AJ134" s="223"/>
      <c r="AK134" s="223"/>
      <c r="AL134" s="223"/>
      <c r="AM134" s="223"/>
      <c r="AN134" s="223"/>
      <c r="AO134" s="223"/>
      <c r="AP134" s="223"/>
      <c r="AQ134" s="223"/>
      <c r="AR134" s="221" t="s">
        <v>286</v>
      </c>
      <c r="AS134" s="219" t="e">
        <f>61.582*ACOS(SIN(AE132)*SIN(AG132)+COS(AE132)*COS(AG132)*(AE133-AG133))*6076.12</f>
        <v>#VALUE!</v>
      </c>
      <c r="AT134" s="223"/>
      <c r="AU134" s="223"/>
    </row>
    <row r="135" spans="1:47" ht="35.1" customHeight="1" thickTop="1" thickBot="1" x14ac:dyDescent="0.3">
      <c r="A135" s="177" t="str">
        <f>IF(Z132=1,"VERIFIED",IF(AA132=1,"CHECKED",IF(V132=1,"RECHECK",IF(X132=1,"VERIFY",IF(Y132=1,"NEED APP","NOT SCHED")))))</f>
        <v>RECHECK</v>
      </c>
      <c r="B135" s="298"/>
      <c r="C135" s="301"/>
      <c r="D135" s="180" t="s">
        <v>192</v>
      </c>
      <c r="E135" s="194" t="s">
        <v>0</v>
      </c>
      <c r="F135" s="198" t="s">
        <v>0</v>
      </c>
      <c r="G135" s="189" t="s">
        <v>0</v>
      </c>
      <c r="H135" s="188" t="s">
        <v>0</v>
      </c>
      <c r="I135" s="198" t="s">
        <v>0</v>
      </c>
      <c r="J135" s="189" t="s">
        <v>0</v>
      </c>
      <c r="K135" s="131" t="str">
        <f>$N$7</f>
        <v xml:space="preserve"> </v>
      </c>
      <c r="L135" s="230" t="str">
        <f>IF(E135=" ","Not being used ",AU132*6076.12)</f>
        <v xml:space="preserve">Not being used </v>
      </c>
      <c r="M135" s="229">
        <v>0.3</v>
      </c>
      <c r="N135" s="265" t="str">
        <f>IF(W132=1,"Need a Photo","Has a Photo")</f>
        <v>Has a Photo</v>
      </c>
      <c r="O135" s="264" t="s">
        <v>260</v>
      </c>
      <c r="P135" s="255" t="str">
        <f>IF(E135=" ","Not being used",(IF(L135&gt;O132,"OFF STA","ON STA")))</f>
        <v>Not being used</v>
      </c>
      <c r="Q135" s="331"/>
      <c r="R135" s="332"/>
      <c r="S135" s="332"/>
      <c r="T135" s="332"/>
      <c r="U135" s="339"/>
      <c r="V135" s="340"/>
      <c r="W135" s="340"/>
      <c r="X135" s="340"/>
      <c r="Y135" s="341"/>
      <c r="Z135" s="290"/>
      <c r="AA135" s="291"/>
      <c r="AB135" s="292"/>
      <c r="AC135" s="224"/>
    </row>
    <row r="136" spans="1:47" ht="9" customHeight="1" thickTop="1" thickBot="1" x14ac:dyDescent="0.3">
      <c r="A136" s="241"/>
      <c r="B136" s="133" t="s">
        <v>11</v>
      </c>
      <c r="C136" s="134"/>
      <c r="D136" s="135" t="s">
        <v>12</v>
      </c>
      <c r="E136" s="191" t="s">
        <v>246</v>
      </c>
      <c r="F136" s="191" t="s">
        <v>247</v>
      </c>
      <c r="G136" s="183" t="s">
        <v>248</v>
      </c>
      <c r="H136" s="135" t="s">
        <v>246</v>
      </c>
      <c r="I136" s="191" t="s">
        <v>247</v>
      </c>
      <c r="J136" s="183" t="s">
        <v>248</v>
      </c>
      <c r="K136" s="136" t="s">
        <v>13</v>
      </c>
      <c r="L136" s="137" t="s">
        <v>14</v>
      </c>
      <c r="M136" s="137" t="s">
        <v>17</v>
      </c>
      <c r="N136" s="266" t="s">
        <v>15</v>
      </c>
      <c r="O136" s="267" t="s">
        <v>19</v>
      </c>
      <c r="P136" s="268" t="s">
        <v>256</v>
      </c>
      <c r="Q136" s="142" t="s">
        <v>252</v>
      </c>
      <c r="R136" s="143"/>
      <c r="S136" s="144" t="s">
        <v>191</v>
      </c>
      <c r="T136" s="243"/>
      <c r="U136" s="293" t="s">
        <v>289</v>
      </c>
      <c r="V136" s="435"/>
      <c r="W136" s="435"/>
      <c r="X136" s="435"/>
      <c r="Y136" s="436"/>
      <c r="Z136" s="145" t="s">
        <v>238</v>
      </c>
      <c r="AA136" s="146" t="s">
        <v>239</v>
      </c>
      <c r="AB136" s="147" t="s">
        <v>240</v>
      </c>
      <c r="AC136" s="214"/>
      <c r="AD136" s="215"/>
      <c r="AE136" s="216" t="s">
        <v>269</v>
      </c>
      <c r="AF136" s="215"/>
      <c r="AG136" s="216" t="s">
        <v>270</v>
      </c>
      <c r="AH136" s="216"/>
      <c r="AI136" s="216" t="s">
        <v>271</v>
      </c>
      <c r="AJ136" s="215"/>
      <c r="AK136" s="217" t="s">
        <v>281</v>
      </c>
      <c r="AL136" s="215"/>
      <c r="AM136" s="216"/>
      <c r="AN136" s="215"/>
      <c r="AO136" s="217" t="s">
        <v>278</v>
      </c>
      <c r="AP136" s="215"/>
      <c r="AQ136" s="216"/>
      <c r="AR136" s="215"/>
      <c r="AS136" s="216"/>
      <c r="AT136" s="215"/>
      <c r="AU136" s="215"/>
    </row>
    <row r="137" spans="1:47" ht="14.45" customHeight="1" thickBot="1" x14ac:dyDescent="0.3">
      <c r="A137" s="125">
        <v>17551.099999999999</v>
      </c>
      <c r="B137" s="296" t="s">
        <v>344</v>
      </c>
      <c r="C137" s="299" t="s">
        <v>0</v>
      </c>
      <c r="D137" s="179" t="s">
        <v>237</v>
      </c>
      <c r="E137" s="192">
        <v>41</v>
      </c>
      <c r="F137" s="196">
        <v>32</v>
      </c>
      <c r="G137" s="126">
        <v>12.9</v>
      </c>
      <c r="H137" s="169">
        <v>71</v>
      </c>
      <c r="I137" s="196">
        <v>3</v>
      </c>
      <c r="J137" s="126">
        <v>25.6</v>
      </c>
      <c r="K137" s="302" t="s">
        <v>0</v>
      </c>
      <c r="L137" s="304" t="s">
        <v>0</v>
      </c>
      <c r="M137" s="306">
        <v>13.6</v>
      </c>
      <c r="N137" s="307">
        <f>IF(M137=" "," ",(M137+$L$7-M140))</f>
        <v>11.1</v>
      </c>
      <c r="O137" s="309">
        <v>50</v>
      </c>
      <c r="P137" s="311">
        <v>42901</v>
      </c>
      <c r="Q137" s="140">
        <v>43245</v>
      </c>
      <c r="R137" s="141">
        <v>43398</v>
      </c>
      <c r="S137" s="313" t="s">
        <v>259</v>
      </c>
      <c r="T137" s="314"/>
      <c r="U137" s="244">
        <v>1</v>
      </c>
      <c r="V137" s="148">
        <v>1</v>
      </c>
      <c r="W137" s="149" t="s">
        <v>0</v>
      </c>
      <c r="X137" s="150" t="s">
        <v>0</v>
      </c>
      <c r="Y137" s="151" t="s">
        <v>0</v>
      </c>
      <c r="Z137" s="152" t="s">
        <v>0</v>
      </c>
      <c r="AA137" s="148" t="s">
        <v>0</v>
      </c>
      <c r="AB137" s="153" t="s">
        <v>0</v>
      </c>
      <c r="AC137" s="218" t="s">
        <v>237</v>
      </c>
      <c r="AD137" s="221" t="s">
        <v>265</v>
      </c>
      <c r="AE137" s="220">
        <f>E137+F137/60+G137/60/60</f>
        <v>41.536916666666663</v>
      </c>
      <c r="AF137" s="221" t="s">
        <v>266</v>
      </c>
      <c r="AG137" s="220" t="e">
        <f>E140+F140/60+G140/60/60</f>
        <v>#VALUE!</v>
      </c>
      <c r="AH137" s="227" t="s">
        <v>272</v>
      </c>
      <c r="AI137" s="220" t="e">
        <f>AG137-AE137</f>
        <v>#VALUE!</v>
      </c>
      <c r="AJ137" s="221" t="s">
        <v>274</v>
      </c>
      <c r="AK137" s="220" t="e">
        <f>AI138*60*COS((AE137+AG137)/2*PI()/180)</f>
        <v>#VALUE!</v>
      </c>
      <c r="AL137" s="221" t="s">
        <v>276</v>
      </c>
      <c r="AM137" s="220" t="e">
        <f>AK137*6076.12</f>
        <v>#VALUE!</v>
      </c>
      <c r="AN137" s="221" t="s">
        <v>279</v>
      </c>
      <c r="AO137" s="220">
        <f>AE137*PI()/180</f>
        <v>0.72495595695984127</v>
      </c>
      <c r="AP137" s="221" t="s">
        <v>282</v>
      </c>
      <c r="AQ137" s="220" t="e">
        <f>AG137 *PI()/180</f>
        <v>#VALUE!</v>
      </c>
      <c r="AR137" s="221" t="s">
        <v>284</v>
      </c>
      <c r="AS137" s="220" t="e">
        <f>1*ATAN2(COS(AO137)*SIN(AQ137)-SIN(AO137)*COS(AQ137)*COS(AQ138-AO138),SIN(AQ138-AO138)*COS(AQ137))</f>
        <v>#VALUE!</v>
      </c>
      <c r="AT137" s="222" t="s">
        <v>287</v>
      </c>
      <c r="AU137" s="228" t="e">
        <f>SQRT(AK138*AK138+AK137*AK137)</f>
        <v>#VALUE!</v>
      </c>
    </row>
    <row r="138" spans="1:47" ht="14.45" customHeight="1" thickTop="1" thickBot="1" x14ac:dyDescent="0.3">
      <c r="A138" s="181">
        <v>200100662446</v>
      </c>
      <c r="B138" s="297"/>
      <c r="C138" s="300"/>
      <c r="D138" s="179" t="s">
        <v>242</v>
      </c>
      <c r="E138" s="193">
        <f t="shared" ref="E138:J138" si="15">E137</f>
        <v>41</v>
      </c>
      <c r="F138" s="197">
        <f t="shared" si="15"/>
        <v>32</v>
      </c>
      <c r="G138" s="186">
        <f t="shared" si="15"/>
        <v>12.9</v>
      </c>
      <c r="H138" s="157">
        <f t="shared" si="15"/>
        <v>71</v>
      </c>
      <c r="I138" s="197">
        <f t="shared" si="15"/>
        <v>3</v>
      </c>
      <c r="J138" s="187">
        <f t="shared" si="15"/>
        <v>25.6</v>
      </c>
      <c r="K138" s="303"/>
      <c r="L138" s="305"/>
      <c r="M138" s="306"/>
      <c r="N138" s="308"/>
      <c r="O138" s="310"/>
      <c r="P138" s="312"/>
      <c r="Q138" s="328" t="s">
        <v>402</v>
      </c>
      <c r="R138" s="329"/>
      <c r="S138" s="329"/>
      <c r="T138" s="329"/>
      <c r="U138" s="333" t="s">
        <v>293</v>
      </c>
      <c r="V138" s="334"/>
      <c r="W138" s="334"/>
      <c r="X138" s="334"/>
      <c r="Y138" s="335"/>
      <c r="Z138" s="284" t="s">
        <v>306</v>
      </c>
      <c r="AA138" s="285"/>
      <c r="AB138" s="286"/>
      <c r="AC138" s="218" t="s">
        <v>192</v>
      </c>
      <c r="AD138" s="221" t="s">
        <v>267</v>
      </c>
      <c r="AE138" s="220">
        <f>H137+I137/60+J137/60/60</f>
        <v>71.057111111111112</v>
      </c>
      <c r="AF138" s="221" t="s">
        <v>268</v>
      </c>
      <c r="AG138" s="220" t="e">
        <f>H140+I140/60+J140/60/60</f>
        <v>#VALUE!</v>
      </c>
      <c r="AH138" s="227" t="s">
        <v>273</v>
      </c>
      <c r="AI138" s="220" t="e">
        <f>AE138-AG138</f>
        <v>#VALUE!</v>
      </c>
      <c r="AJ138" s="221" t="s">
        <v>275</v>
      </c>
      <c r="AK138" s="220" t="e">
        <f>AI137*60</f>
        <v>#VALUE!</v>
      </c>
      <c r="AL138" s="221" t="s">
        <v>277</v>
      </c>
      <c r="AM138" s="220" t="e">
        <f>AK138*6076.12</f>
        <v>#VALUE!</v>
      </c>
      <c r="AN138" s="221" t="s">
        <v>280</v>
      </c>
      <c r="AO138" s="220">
        <f>AE138*PI()/180</f>
        <v>1.2401805458443351</v>
      </c>
      <c r="AP138" s="221" t="s">
        <v>283</v>
      </c>
      <c r="AQ138" s="220" t="e">
        <f>AG138*PI()/180</f>
        <v>#VALUE!</v>
      </c>
      <c r="AR138" s="221" t="s">
        <v>285</v>
      </c>
      <c r="AS138" s="219" t="e">
        <f>IF(360+AS137/(2*PI())*360&gt;360,AS137/(PI())*360,360+AS137/(2*PI())*360)</f>
        <v>#VALUE!</v>
      </c>
      <c r="AT138" s="223"/>
      <c r="AU138" s="223"/>
    </row>
    <row r="139" spans="1:47" ht="14.45" customHeight="1" thickBot="1" x14ac:dyDescent="0.3">
      <c r="A139" s="176">
        <v>25</v>
      </c>
      <c r="B139" s="297"/>
      <c r="C139" s="300"/>
      <c r="D139" s="179" t="s">
        <v>243</v>
      </c>
      <c r="E139" s="279" t="s">
        <v>261</v>
      </c>
      <c r="F139" s="280"/>
      <c r="G139" s="280"/>
      <c r="H139" s="280"/>
      <c r="I139" s="280"/>
      <c r="J139" s="281"/>
      <c r="K139" s="127" t="s">
        <v>16</v>
      </c>
      <c r="L139" s="237" t="s">
        <v>288</v>
      </c>
      <c r="M139" s="128" t="s">
        <v>250</v>
      </c>
      <c r="N139" s="129" t="s">
        <v>4</v>
      </c>
      <c r="O139" s="130" t="s">
        <v>18</v>
      </c>
      <c r="P139" s="253" t="s">
        <v>188</v>
      </c>
      <c r="Q139" s="330"/>
      <c r="R139" s="329"/>
      <c r="S139" s="329"/>
      <c r="T139" s="329"/>
      <c r="U139" s="336"/>
      <c r="V139" s="337"/>
      <c r="W139" s="337"/>
      <c r="X139" s="337"/>
      <c r="Y139" s="338"/>
      <c r="Z139" s="287"/>
      <c r="AA139" s="288"/>
      <c r="AB139" s="289"/>
      <c r="AC139" s="224"/>
      <c r="AD139" s="223"/>
      <c r="AE139" s="223"/>
      <c r="AF139" s="223"/>
      <c r="AG139" s="223"/>
      <c r="AH139" s="223"/>
      <c r="AI139" s="223"/>
      <c r="AJ139" s="223"/>
      <c r="AK139" s="223"/>
      <c r="AL139" s="223"/>
      <c r="AM139" s="223"/>
      <c r="AN139" s="223"/>
      <c r="AO139" s="223"/>
      <c r="AP139" s="223"/>
      <c r="AQ139" s="223"/>
      <c r="AR139" s="221" t="s">
        <v>286</v>
      </c>
      <c r="AS139" s="219" t="e">
        <f>61.582*ACOS(SIN(AE137)*SIN(AG137)+COS(AE137)*COS(AG137)*(AE138-AG138))*6076.12</f>
        <v>#VALUE!</v>
      </c>
      <c r="AT139" s="223"/>
      <c r="AU139" s="223"/>
    </row>
    <row r="140" spans="1:47" ht="35.1" customHeight="1" thickTop="1" thickBot="1" x14ac:dyDescent="0.3">
      <c r="A140" s="256" t="str">
        <f>IF(Z137=1,"VERIFIED",IF(AA137=1,"CHECKED",IF(V137=1,"RECHECK",IF(X137=1,"VERIFY",IF(Y137=1,"NEED APP","NOT SCHED")))))</f>
        <v>RECHECK</v>
      </c>
      <c r="B140" s="298"/>
      <c r="C140" s="301"/>
      <c r="D140" s="180" t="s">
        <v>192</v>
      </c>
      <c r="E140" s="194" t="s">
        <v>0</v>
      </c>
      <c r="F140" s="198" t="s">
        <v>0</v>
      </c>
      <c r="G140" s="189" t="s">
        <v>0</v>
      </c>
      <c r="H140" s="188" t="s">
        <v>0</v>
      </c>
      <c r="I140" s="198" t="s">
        <v>0</v>
      </c>
      <c r="J140" s="189" t="s">
        <v>0</v>
      </c>
      <c r="K140" s="131" t="str">
        <f>$N$7</f>
        <v xml:space="preserve"> </v>
      </c>
      <c r="L140" s="230" t="str">
        <f>IF(E140=" ","Not being used ",AU137*6076.12)</f>
        <v xml:space="preserve">Not being used </v>
      </c>
      <c r="M140" s="229">
        <v>2.5</v>
      </c>
      <c r="N140" s="265" t="str">
        <f>IF(W137=1,"Need a Photo","Has a Photo")</f>
        <v>Has a Photo</v>
      </c>
      <c r="O140" s="264" t="s">
        <v>260</v>
      </c>
      <c r="P140" s="255" t="str">
        <f>IF(E140=" ","Not being used",(IF(L140&gt;O137,"OFF STA","ON STA")))</f>
        <v>Not being used</v>
      </c>
      <c r="Q140" s="331"/>
      <c r="R140" s="332"/>
      <c r="S140" s="332"/>
      <c r="T140" s="332"/>
      <c r="U140" s="339"/>
      <c r="V140" s="340"/>
      <c r="W140" s="340"/>
      <c r="X140" s="340"/>
      <c r="Y140" s="341"/>
      <c r="Z140" s="290"/>
      <c r="AA140" s="291"/>
      <c r="AB140" s="292"/>
      <c r="AC140" s="14"/>
    </row>
    <row r="141" spans="1:47" ht="75" customHeight="1" thickTop="1" thickBot="1" x14ac:dyDescent="0.3">
      <c r="A141" s="282" t="s">
        <v>264</v>
      </c>
      <c r="B141" s="283"/>
      <c r="C141" s="283"/>
      <c r="D141" s="283"/>
      <c r="E141" s="283"/>
      <c r="F141" s="283"/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246"/>
      <c r="V141" s="209"/>
      <c r="W141" s="209"/>
      <c r="X141" s="209"/>
      <c r="Y141" s="210"/>
      <c r="Z141" s="199" t="s">
        <v>0</v>
      </c>
      <c r="AA141" s="200"/>
      <c r="AB141" s="201"/>
      <c r="AC141" s="14"/>
    </row>
    <row r="142" spans="1:47" s="7" customFormat="1" ht="16.5" customHeight="1" thickTop="1" thickBot="1" x14ac:dyDescent="0.3">
      <c r="A142" s="551" t="s">
        <v>301</v>
      </c>
      <c r="B142" s="536" t="s">
        <v>394</v>
      </c>
      <c r="C142" s="537"/>
      <c r="D142" s="538"/>
      <c r="E142" s="539" t="s">
        <v>249</v>
      </c>
      <c r="F142" s="540"/>
      <c r="G142" s="541"/>
      <c r="H142" s="542" t="s">
        <v>251</v>
      </c>
      <c r="I142" s="540"/>
      <c r="J142" s="541"/>
      <c r="K142" s="552" t="s">
        <v>0</v>
      </c>
      <c r="L142" s="553" t="s">
        <v>0</v>
      </c>
      <c r="M142" s="554" t="s">
        <v>0</v>
      </c>
      <c r="N142" s="555" t="s">
        <v>0</v>
      </c>
      <c r="O142" s="556"/>
      <c r="P142" s="545" t="str">
        <f>P88</f>
        <v>D07 - FOXTROT-A  Westport River East Run</v>
      </c>
      <c r="Q142" s="545"/>
      <c r="R142" s="545"/>
      <c r="S142" s="545"/>
      <c r="T142" s="545"/>
      <c r="U142" s="546"/>
      <c r="V142" s="547"/>
      <c r="W142" s="548"/>
      <c r="X142" s="549"/>
      <c r="Y142" s="547"/>
      <c r="Z142" s="549"/>
      <c r="AA142" s="547"/>
      <c r="AB142" s="550"/>
      <c r="AC142" s="8"/>
      <c r="AD142" s="236"/>
      <c r="AE142" s="236"/>
      <c r="AF142" s="236"/>
      <c r="AG142" s="236"/>
      <c r="AH142" s="236"/>
      <c r="AI142" s="236"/>
      <c r="AJ142" s="236"/>
      <c r="AK142" s="236"/>
      <c r="AL142" s="236"/>
      <c r="AM142" s="236"/>
      <c r="AN142" s="236"/>
      <c r="AO142" s="236"/>
      <c r="AP142" s="236"/>
      <c r="AQ142" s="236"/>
      <c r="AR142" s="236"/>
      <c r="AS142" s="236"/>
      <c r="AT142" s="236"/>
      <c r="AU142" s="236"/>
    </row>
    <row r="143" spans="1:47" s="118" customFormat="1" ht="9" customHeight="1" thickTop="1" thickBot="1" x14ac:dyDescent="0.3">
      <c r="A143" s="241"/>
      <c r="B143" s="133" t="s">
        <v>11</v>
      </c>
      <c r="C143" s="134"/>
      <c r="D143" s="135" t="s">
        <v>12</v>
      </c>
      <c r="E143" s="191" t="s">
        <v>246</v>
      </c>
      <c r="F143" s="191" t="s">
        <v>247</v>
      </c>
      <c r="G143" s="183" t="s">
        <v>248</v>
      </c>
      <c r="H143" s="135" t="s">
        <v>246</v>
      </c>
      <c r="I143" s="191" t="s">
        <v>247</v>
      </c>
      <c r="J143" s="183" t="s">
        <v>248</v>
      </c>
      <c r="K143" s="136" t="s">
        <v>13</v>
      </c>
      <c r="L143" s="137" t="s">
        <v>14</v>
      </c>
      <c r="M143" s="137" t="s">
        <v>17</v>
      </c>
      <c r="N143" s="138" t="s">
        <v>15</v>
      </c>
      <c r="O143" s="139" t="s">
        <v>19</v>
      </c>
      <c r="P143" s="252" t="s">
        <v>256</v>
      </c>
      <c r="Q143" s="142" t="s">
        <v>252</v>
      </c>
      <c r="R143" s="143"/>
      <c r="S143" s="144" t="s">
        <v>191</v>
      </c>
      <c r="T143" s="243"/>
      <c r="U143" s="293" t="s">
        <v>289</v>
      </c>
      <c r="V143" s="294"/>
      <c r="W143" s="294"/>
      <c r="X143" s="294"/>
      <c r="Y143" s="295"/>
      <c r="Z143" s="173" t="s">
        <v>238</v>
      </c>
      <c r="AA143" s="174" t="s">
        <v>239</v>
      </c>
      <c r="AB143" s="175" t="s">
        <v>240</v>
      </c>
      <c r="AC143" s="214"/>
      <c r="AD143" s="215"/>
      <c r="AE143" s="216" t="s">
        <v>269</v>
      </c>
      <c r="AF143" s="215"/>
      <c r="AG143" s="216" t="s">
        <v>270</v>
      </c>
      <c r="AH143" s="216"/>
      <c r="AI143" s="216" t="s">
        <v>271</v>
      </c>
      <c r="AJ143" s="215"/>
      <c r="AK143" s="217" t="s">
        <v>281</v>
      </c>
      <c r="AL143" s="215"/>
      <c r="AM143" s="216"/>
      <c r="AN143" s="215"/>
      <c r="AO143" s="217" t="s">
        <v>278</v>
      </c>
      <c r="AP143" s="215"/>
      <c r="AQ143" s="216"/>
      <c r="AR143" s="215"/>
      <c r="AS143" s="216"/>
      <c r="AT143" s="215"/>
      <c r="AU143" s="215"/>
    </row>
    <row r="144" spans="1:47" s="121" customFormat="1" ht="15.95" customHeight="1" thickBot="1" x14ac:dyDescent="0.3">
      <c r="A144" s="125">
        <v>17522.099999999999</v>
      </c>
      <c r="B144" s="296" t="s">
        <v>349</v>
      </c>
      <c r="C144" s="299" t="s">
        <v>0</v>
      </c>
      <c r="D144" s="179" t="s">
        <v>237</v>
      </c>
      <c r="E144" s="192">
        <v>41</v>
      </c>
      <c r="F144" s="196">
        <v>32</v>
      </c>
      <c r="G144" s="126">
        <v>18.54</v>
      </c>
      <c r="H144" s="169">
        <v>71</v>
      </c>
      <c r="I144" s="196">
        <v>3</v>
      </c>
      <c r="J144" s="126">
        <v>32.74</v>
      </c>
      <c r="K144" s="302" t="s">
        <v>0</v>
      </c>
      <c r="L144" s="304" t="s">
        <v>0</v>
      </c>
      <c r="M144" s="306">
        <v>8.6</v>
      </c>
      <c r="N144" s="307">
        <f>IF(M144=" "," ",(M144+$L$7-M147))</f>
        <v>6.1</v>
      </c>
      <c r="O144" s="309">
        <v>50</v>
      </c>
      <c r="P144" s="311">
        <v>42901</v>
      </c>
      <c r="Q144" s="140">
        <v>43245</v>
      </c>
      <c r="R144" s="141">
        <v>43398</v>
      </c>
      <c r="S144" s="313" t="s">
        <v>325</v>
      </c>
      <c r="T144" s="314"/>
      <c r="U144" s="244">
        <v>1</v>
      </c>
      <c r="V144" s="148" t="s">
        <v>0</v>
      </c>
      <c r="W144" s="149" t="s">
        <v>0</v>
      </c>
      <c r="X144" s="150" t="s">
        <v>0</v>
      </c>
      <c r="Y144" s="151" t="s">
        <v>0</v>
      </c>
      <c r="Z144" s="171" t="s">
        <v>0</v>
      </c>
      <c r="AA144" s="170" t="s">
        <v>0</v>
      </c>
      <c r="AB144" s="172" t="s">
        <v>0</v>
      </c>
      <c r="AC144" s="218" t="s">
        <v>237</v>
      </c>
      <c r="AD144" s="221" t="s">
        <v>265</v>
      </c>
      <c r="AE144" s="220">
        <f>E144+F144/60+G144/60/60</f>
        <v>41.538483333333332</v>
      </c>
      <c r="AF144" s="221" t="s">
        <v>266</v>
      </c>
      <c r="AG144" s="220" t="e">
        <f>E147+F147/60+G147/60/60</f>
        <v>#VALUE!</v>
      </c>
      <c r="AH144" s="227" t="s">
        <v>272</v>
      </c>
      <c r="AI144" s="220" t="e">
        <f>AG144-AE144</f>
        <v>#VALUE!</v>
      </c>
      <c r="AJ144" s="221" t="s">
        <v>274</v>
      </c>
      <c r="AK144" s="220" t="e">
        <f>AI145*60*COS((AE144+AG144)/2*PI()/180)</f>
        <v>#VALUE!</v>
      </c>
      <c r="AL144" s="221" t="s">
        <v>276</v>
      </c>
      <c r="AM144" s="220" t="e">
        <f>AK144*6076.12</f>
        <v>#VALUE!</v>
      </c>
      <c r="AN144" s="221" t="s">
        <v>279</v>
      </c>
      <c r="AO144" s="220">
        <f>AE144*PI()/180</f>
        <v>0.72498330045145576</v>
      </c>
      <c r="AP144" s="221" t="s">
        <v>282</v>
      </c>
      <c r="AQ144" s="220" t="e">
        <f>AG144 *PI()/180</f>
        <v>#VALUE!</v>
      </c>
      <c r="AR144" s="221" t="s">
        <v>284</v>
      </c>
      <c r="AS144" s="220" t="e">
        <f>1*ATAN2(COS(AO144)*SIN(AQ144)-SIN(AO144)*COS(AQ144)*COS(AQ145-AO145),SIN(AQ145-AO145)*COS(AQ144))</f>
        <v>#VALUE!</v>
      </c>
      <c r="AT144" s="222" t="s">
        <v>287</v>
      </c>
      <c r="AU144" s="228" t="e">
        <f>SQRT(AK145*AK145+AK144*AK144)</f>
        <v>#VALUE!</v>
      </c>
    </row>
    <row r="145" spans="1:47" s="121" customFormat="1" ht="15.95" customHeight="1" thickTop="1" thickBot="1" x14ac:dyDescent="0.3">
      <c r="A145" s="181">
        <v>200100662447</v>
      </c>
      <c r="B145" s="297"/>
      <c r="C145" s="300"/>
      <c r="D145" s="179" t="s">
        <v>242</v>
      </c>
      <c r="E145" s="193">
        <f t="shared" ref="E145:J145" si="16">E144</f>
        <v>41</v>
      </c>
      <c r="F145" s="197">
        <f t="shared" si="16"/>
        <v>32</v>
      </c>
      <c r="G145" s="186">
        <f t="shared" si="16"/>
        <v>18.54</v>
      </c>
      <c r="H145" s="157">
        <f t="shared" si="16"/>
        <v>71</v>
      </c>
      <c r="I145" s="197">
        <f t="shared" si="16"/>
        <v>3</v>
      </c>
      <c r="J145" s="187">
        <f t="shared" si="16"/>
        <v>32.74</v>
      </c>
      <c r="K145" s="303"/>
      <c r="L145" s="305"/>
      <c r="M145" s="306"/>
      <c r="N145" s="308"/>
      <c r="O145" s="310"/>
      <c r="P145" s="312"/>
      <c r="Q145" s="315" t="s">
        <v>334</v>
      </c>
      <c r="R145" s="316"/>
      <c r="S145" s="316"/>
      <c r="T145" s="316"/>
      <c r="U145" s="319" t="s">
        <v>291</v>
      </c>
      <c r="V145" s="320"/>
      <c r="W145" s="320"/>
      <c r="X145" s="320"/>
      <c r="Y145" s="321"/>
      <c r="Z145" s="284" t="s">
        <v>306</v>
      </c>
      <c r="AA145" s="285"/>
      <c r="AB145" s="286"/>
      <c r="AC145" s="218" t="s">
        <v>192</v>
      </c>
      <c r="AD145" s="221" t="s">
        <v>267</v>
      </c>
      <c r="AE145" s="220">
        <f>H144+I144/60+J144/60/60</f>
        <v>71.05909444444444</v>
      </c>
      <c r="AF145" s="221" t="s">
        <v>268</v>
      </c>
      <c r="AG145" s="220" t="e">
        <f>H147+I147/60+J147/60/60</f>
        <v>#VALUE!</v>
      </c>
      <c r="AH145" s="227" t="s">
        <v>273</v>
      </c>
      <c r="AI145" s="220" t="e">
        <f>AE145-AG145</f>
        <v>#VALUE!</v>
      </c>
      <c r="AJ145" s="221" t="s">
        <v>275</v>
      </c>
      <c r="AK145" s="220" t="e">
        <f>AI144*60</f>
        <v>#VALUE!</v>
      </c>
      <c r="AL145" s="221" t="s">
        <v>277</v>
      </c>
      <c r="AM145" s="220" t="e">
        <f>AK145*6076.12</f>
        <v>#VALUE!</v>
      </c>
      <c r="AN145" s="221" t="s">
        <v>280</v>
      </c>
      <c r="AO145" s="220">
        <f>AE145*PI()/180</f>
        <v>1.2402151615411663</v>
      </c>
      <c r="AP145" s="221" t="s">
        <v>283</v>
      </c>
      <c r="AQ145" s="220" t="e">
        <f>AG145*PI()/180</f>
        <v>#VALUE!</v>
      </c>
      <c r="AR145" s="221" t="s">
        <v>285</v>
      </c>
      <c r="AS145" s="219" t="e">
        <f>IF(360+AS144/(2*PI())*360&gt;360,AS144/(PI())*360,360+AS144/(2*PI())*360)</f>
        <v>#VALUE!</v>
      </c>
      <c r="AT145" s="223"/>
      <c r="AU145" s="223"/>
    </row>
    <row r="146" spans="1:47" s="121" customFormat="1" ht="15.95" customHeight="1" thickBot="1" x14ac:dyDescent="0.3">
      <c r="A146" s="176">
        <v>26</v>
      </c>
      <c r="B146" s="297"/>
      <c r="C146" s="300"/>
      <c r="D146" s="179" t="s">
        <v>243</v>
      </c>
      <c r="E146" s="279" t="s">
        <v>261</v>
      </c>
      <c r="F146" s="280"/>
      <c r="G146" s="280"/>
      <c r="H146" s="280"/>
      <c r="I146" s="280"/>
      <c r="J146" s="281"/>
      <c r="K146" s="127" t="s">
        <v>16</v>
      </c>
      <c r="L146" s="237" t="s">
        <v>288</v>
      </c>
      <c r="M146" s="128" t="s">
        <v>250</v>
      </c>
      <c r="N146" s="129" t="s">
        <v>4</v>
      </c>
      <c r="O146" s="130" t="s">
        <v>18</v>
      </c>
      <c r="P146" s="253" t="s">
        <v>188</v>
      </c>
      <c r="Q146" s="318"/>
      <c r="R146" s="316"/>
      <c r="S146" s="316"/>
      <c r="T146" s="316"/>
      <c r="U146" s="322"/>
      <c r="V146" s="323"/>
      <c r="W146" s="323"/>
      <c r="X146" s="323"/>
      <c r="Y146" s="324"/>
      <c r="Z146" s="287"/>
      <c r="AA146" s="288"/>
      <c r="AB146" s="289"/>
      <c r="AC146" s="224"/>
      <c r="AD146" s="223"/>
      <c r="AE146" s="223"/>
      <c r="AF146" s="223"/>
      <c r="AG146" s="223"/>
      <c r="AH146" s="223"/>
      <c r="AI146" s="223"/>
      <c r="AJ146" s="223"/>
      <c r="AK146" s="223"/>
      <c r="AL146" s="223"/>
      <c r="AM146" s="223"/>
      <c r="AN146" s="223"/>
      <c r="AO146" s="223"/>
      <c r="AP146" s="223"/>
      <c r="AQ146" s="223"/>
      <c r="AR146" s="221" t="s">
        <v>286</v>
      </c>
      <c r="AS146" s="219" t="e">
        <f>61.582*ACOS(SIN(AE144)*SIN(AG144)+COS(AE144)*COS(AG144)*(AE145-AG145))*6076.12</f>
        <v>#VALUE!</v>
      </c>
      <c r="AT146" s="223"/>
      <c r="AU146" s="223"/>
    </row>
    <row r="147" spans="1:47" s="120" customFormat="1" ht="35.1" customHeight="1" thickTop="1" thickBot="1" x14ac:dyDescent="0.3">
      <c r="A147" s="177" t="str">
        <f>IF(Z144=1,"VERIFIED",IF(AA144=1,"CHECKED",IF(V144=1,"RECHECK",IF(X144=1,"VERIFY",IF(Y144=1,"NEED APP","NOT SCHED")))))</f>
        <v>NOT SCHED</v>
      </c>
      <c r="B147" s="298"/>
      <c r="C147" s="301"/>
      <c r="D147" s="180" t="s">
        <v>192</v>
      </c>
      <c r="E147" s="194" t="s">
        <v>0</v>
      </c>
      <c r="F147" s="198" t="s">
        <v>0</v>
      </c>
      <c r="G147" s="189" t="s">
        <v>0</v>
      </c>
      <c r="H147" s="188" t="s">
        <v>0</v>
      </c>
      <c r="I147" s="198" t="s">
        <v>0</v>
      </c>
      <c r="J147" s="189" t="s">
        <v>0</v>
      </c>
      <c r="K147" s="131" t="str">
        <f>$N$7</f>
        <v xml:space="preserve"> </v>
      </c>
      <c r="L147" s="230" t="str">
        <f>IF(E147=" ","Not being used ",AU144*6076.12)</f>
        <v xml:space="preserve">Not being used </v>
      </c>
      <c r="M147" s="229">
        <v>2.5</v>
      </c>
      <c r="N147" s="265" t="str">
        <f>IF(W144=1,"Need Photo","Has Photo")</f>
        <v>Has Photo</v>
      </c>
      <c r="O147" s="264" t="s">
        <v>260</v>
      </c>
      <c r="P147" s="255" t="str">
        <f>IF(E147=" ","Not being used",(IF(L147&gt;O144,"OFF STA","ON STA")))</f>
        <v>Not being used</v>
      </c>
      <c r="Q147" s="342"/>
      <c r="R147" s="343"/>
      <c r="S147" s="343"/>
      <c r="T147" s="343"/>
      <c r="U147" s="325"/>
      <c r="V147" s="326"/>
      <c r="W147" s="326"/>
      <c r="X147" s="326"/>
      <c r="Y147" s="327"/>
      <c r="Z147" s="290"/>
      <c r="AA147" s="291"/>
      <c r="AB147" s="292"/>
      <c r="AC147" s="119"/>
    </row>
    <row r="148" spans="1:47" s="118" customFormat="1" ht="9" customHeight="1" thickTop="1" thickBot="1" x14ac:dyDescent="0.3">
      <c r="A148" s="241"/>
      <c r="B148" s="133" t="s">
        <v>11</v>
      </c>
      <c r="C148" s="134"/>
      <c r="D148" s="135" t="s">
        <v>12</v>
      </c>
      <c r="E148" s="191" t="s">
        <v>246</v>
      </c>
      <c r="F148" s="191" t="s">
        <v>247</v>
      </c>
      <c r="G148" s="183" t="s">
        <v>248</v>
      </c>
      <c r="H148" s="135" t="s">
        <v>246</v>
      </c>
      <c r="I148" s="191" t="s">
        <v>247</v>
      </c>
      <c r="J148" s="183" t="s">
        <v>248</v>
      </c>
      <c r="K148" s="136" t="s">
        <v>13</v>
      </c>
      <c r="L148" s="137" t="s">
        <v>14</v>
      </c>
      <c r="M148" s="137" t="s">
        <v>17</v>
      </c>
      <c r="N148" s="266" t="s">
        <v>15</v>
      </c>
      <c r="O148" s="267" t="s">
        <v>19</v>
      </c>
      <c r="P148" s="268" t="s">
        <v>256</v>
      </c>
      <c r="Q148" s="142" t="s">
        <v>252</v>
      </c>
      <c r="R148" s="143"/>
      <c r="S148" s="144" t="s">
        <v>191</v>
      </c>
      <c r="T148" s="243"/>
      <c r="U148" s="293" t="s">
        <v>289</v>
      </c>
      <c r="V148" s="294"/>
      <c r="W148" s="294"/>
      <c r="X148" s="294"/>
      <c r="Y148" s="295"/>
      <c r="Z148" s="173" t="s">
        <v>238</v>
      </c>
      <c r="AA148" s="174" t="s">
        <v>239</v>
      </c>
      <c r="AB148" s="175" t="s">
        <v>240</v>
      </c>
      <c r="AC148" s="214"/>
      <c r="AD148" s="215"/>
      <c r="AE148" s="216" t="s">
        <v>269</v>
      </c>
      <c r="AF148" s="215"/>
      <c r="AG148" s="216" t="s">
        <v>270</v>
      </c>
      <c r="AH148" s="216"/>
      <c r="AI148" s="216" t="s">
        <v>271</v>
      </c>
      <c r="AJ148" s="215"/>
      <c r="AK148" s="217" t="s">
        <v>281</v>
      </c>
      <c r="AL148" s="215"/>
      <c r="AM148" s="216"/>
      <c r="AN148" s="215"/>
      <c r="AO148" s="217" t="s">
        <v>278</v>
      </c>
      <c r="AP148" s="215"/>
      <c r="AQ148" s="216"/>
      <c r="AR148" s="215"/>
      <c r="AS148" s="216"/>
      <c r="AT148" s="215"/>
      <c r="AU148" s="215"/>
    </row>
    <row r="149" spans="1:47" s="121" customFormat="1" ht="15.95" customHeight="1" thickBot="1" x14ac:dyDescent="0.3">
      <c r="A149" s="125">
        <v>17552.3</v>
      </c>
      <c r="B149" s="296" t="s">
        <v>350</v>
      </c>
      <c r="C149" s="299" t="s">
        <v>0</v>
      </c>
      <c r="D149" s="179" t="s">
        <v>237</v>
      </c>
      <c r="E149" s="192">
        <v>41</v>
      </c>
      <c r="F149" s="196">
        <v>32</v>
      </c>
      <c r="G149" s="126">
        <v>25.3</v>
      </c>
      <c r="H149" s="169">
        <v>71</v>
      </c>
      <c r="I149" s="196">
        <v>3</v>
      </c>
      <c r="J149" s="126">
        <v>35.299999999999997</v>
      </c>
      <c r="K149" s="302" t="s">
        <v>0</v>
      </c>
      <c r="L149" s="304" t="s">
        <v>0</v>
      </c>
      <c r="M149" s="306">
        <v>8.5</v>
      </c>
      <c r="N149" s="307">
        <f>IF(M149=" "," ",(M149+$L$7-M152))</f>
        <v>8.1999999999999993</v>
      </c>
      <c r="O149" s="309">
        <v>50</v>
      </c>
      <c r="P149" s="311">
        <v>42579</v>
      </c>
      <c r="Q149" s="140">
        <v>43245</v>
      </c>
      <c r="R149" s="141">
        <v>43398</v>
      </c>
      <c r="S149" s="313" t="s">
        <v>259</v>
      </c>
      <c r="T149" s="314"/>
      <c r="U149" s="244">
        <v>1</v>
      </c>
      <c r="V149" s="148">
        <v>1</v>
      </c>
      <c r="W149" s="149" t="s">
        <v>0</v>
      </c>
      <c r="X149" s="150" t="s">
        <v>0</v>
      </c>
      <c r="Y149" s="151" t="s">
        <v>0</v>
      </c>
      <c r="Z149" s="171" t="s">
        <v>0</v>
      </c>
      <c r="AA149" s="170" t="s">
        <v>0</v>
      </c>
      <c r="AB149" s="172" t="s">
        <v>0</v>
      </c>
      <c r="AC149" s="218" t="s">
        <v>237</v>
      </c>
      <c r="AD149" s="221" t="s">
        <v>265</v>
      </c>
      <c r="AE149" s="220">
        <f>E149+F149/60+G149/60/60</f>
        <v>41.54036111111111</v>
      </c>
      <c r="AF149" s="221" t="s">
        <v>266</v>
      </c>
      <c r="AG149" s="220" t="e">
        <f>E152+F152/60+G152/60/60</f>
        <v>#VALUE!</v>
      </c>
      <c r="AH149" s="227" t="s">
        <v>272</v>
      </c>
      <c r="AI149" s="220" t="e">
        <f>AG149-AE149</f>
        <v>#VALUE!</v>
      </c>
      <c r="AJ149" s="221" t="s">
        <v>274</v>
      </c>
      <c r="AK149" s="220" t="e">
        <f>AI150*60*COS((AE149+AG149)/2*PI()/180)</f>
        <v>#VALUE!</v>
      </c>
      <c r="AL149" s="221" t="s">
        <v>276</v>
      </c>
      <c r="AM149" s="220" t="e">
        <f>AK149*6076.12</f>
        <v>#VALUE!</v>
      </c>
      <c r="AN149" s="221" t="s">
        <v>279</v>
      </c>
      <c r="AO149" s="220">
        <f>AE149*PI()/180</f>
        <v>0.72501607385629885</v>
      </c>
      <c r="AP149" s="221" t="s">
        <v>282</v>
      </c>
      <c r="AQ149" s="220" t="e">
        <f>AG149 *PI()/180</f>
        <v>#VALUE!</v>
      </c>
      <c r="AR149" s="221" t="s">
        <v>284</v>
      </c>
      <c r="AS149" s="220" t="e">
        <f>1*ATAN2(COS(AO149)*SIN(AQ149)-SIN(AO149)*COS(AQ149)*COS(AQ150-AO150),SIN(AQ150-AO150)*COS(AQ149))</f>
        <v>#VALUE!</v>
      </c>
      <c r="AT149" s="222" t="s">
        <v>287</v>
      </c>
      <c r="AU149" s="228" t="e">
        <f>SQRT(AK150*AK150+AK149*AK149)</f>
        <v>#VALUE!</v>
      </c>
    </row>
    <row r="150" spans="1:47" s="121" customFormat="1" ht="15.95" customHeight="1" thickTop="1" thickBot="1" x14ac:dyDescent="0.3">
      <c r="A150" s="181">
        <v>200100662448</v>
      </c>
      <c r="B150" s="297"/>
      <c r="C150" s="300"/>
      <c r="D150" s="179" t="s">
        <v>242</v>
      </c>
      <c r="E150" s="193">
        <f t="shared" ref="E150:J150" si="17">E149</f>
        <v>41</v>
      </c>
      <c r="F150" s="197">
        <f t="shared" si="17"/>
        <v>32</v>
      </c>
      <c r="G150" s="186">
        <f t="shared" si="17"/>
        <v>25.3</v>
      </c>
      <c r="H150" s="157">
        <f t="shared" si="17"/>
        <v>71</v>
      </c>
      <c r="I150" s="197">
        <f t="shared" si="17"/>
        <v>3</v>
      </c>
      <c r="J150" s="187">
        <f t="shared" si="17"/>
        <v>35.299999999999997</v>
      </c>
      <c r="K150" s="303"/>
      <c r="L150" s="305"/>
      <c r="M150" s="306"/>
      <c r="N150" s="308"/>
      <c r="O150" s="310"/>
      <c r="P150" s="312"/>
      <c r="Q150" s="328" t="s">
        <v>403</v>
      </c>
      <c r="R150" s="329"/>
      <c r="S150" s="329"/>
      <c r="T150" s="329"/>
      <c r="U150" s="333" t="s">
        <v>293</v>
      </c>
      <c r="V150" s="334"/>
      <c r="W150" s="334"/>
      <c r="X150" s="334"/>
      <c r="Y150" s="335"/>
      <c r="Z150" s="284" t="s">
        <v>306</v>
      </c>
      <c r="AA150" s="285"/>
      <c r="AB150" s="286"/>
      <c r="AC150" s="218" t="s">
        <v>192</v>
      </c>
      <c r="AD150" s="221" t="s">
        <v>267</v>
      </c>
      <c r="AE150" s="220">
        <f>H149+I149/60+J149/60/60</f>
        <v>71.059805555555556</v>
      </c>
      <c r="AF150" s="221" t="s">
        <v>268</v>
      </c>
      <c r="AG150" s="220" t="e">
        <f>H152+I152/60+J152/60/60</f>
        <v>#VALUE!</v>
      </c>
      <c r="AH150" s="227" t="s">
        <v>273</v>
      </c>
      <c r="AI150" s="220" t="e">
        <f>AE150-AG150</f>
        <v>#VALUE!</v>
      </c>
      <c r="AJ150" s="221" t="s">
        <v>275</v>
      </c>
      <c r="AK150" s="220" t="e">
        <f>AI149*60</f>
        <v>#VALUE!</v>
      </c>
      <c r="AL150" s="221" t="s">
        <v>277</v>
      </c>
      <c r="AM150" s="220" t="e">
        <f>AK150*6076.12</f>
        <v>#VALUE!</v>
      </c>
      <c r="AN150" s="221" t="s">
        <v>280</v>
      </c>
      <c r="AO150" s="220">
        <f>AE150*PI()/180</f>
        <v>1.2402275727714027</v>
      </c>
      <c r="AP150" s="221" t="s">
        <v>283</v>
      </c>
      <c r="AQ150" s="220" t="e">
        <f>AG150*PI()/180</f>
        <v>#VALUE!</v>
      </c>
      <c r="AR150" s="221" t="s">
        <v>285</v>
      </c>
      <c r="AS150" s="219" t="e">
        <f>IF(360+AS149/(2*PI())*360&gt;360,AS149/(PI())*360,360+AS149/(2*PI())*360)</f>
        <v>#VALUE!</v>
      </c>
      <c r="AT150" s="223"/>
      <c r="AU150" s="223"/>
    </row>
    <row r="151" spans="1:47" s="121" customFormat="1" ht="15.95" customHeight="1" thickBot="1" x14ac:dyDescent="0.3">
      <c r="A151" s="176">
        <v>27</v>
      </c>
      <c r="B151" s="297"/>
      <c r="C151" s="300"/>
      <c r="D151" s="179" t="s">
        <v>243</v>
      </c>
      <c r="E151" s="279" t="s">
        <v>261</v>
      </c>
      <c r="F151" s="280"/>
      <c r="G151" s="280"/>
      <c r="H151" s="280"/>
      <c r="I151" s="280"/>
      <c r="J151" s="281"/>
      <c r="K151" s="127" t="s">
        <v>16</v>
      </c>
      <c r="L151" s="237" t="s">
        <v>288</v>
      </c>
      <c r="M151" s="128" t="s">
        <v>250</v>
      </c>
      <c r="N151" s="129" t="s">
        <v>4</v>
      </c>
      <c r="O151" s="130" t="s">
        <v>18</v>
      </c>
      <c r="P151" s="253" t="s">
        <v>188</v>
      </c>
      <c r="Q151" s="330"/>
      <c r="R151" s="329"/>
      <c r="S151" s="329"/>
      <c r="T151" s="329"/>
      <c r="U151" s="336"/>
      <c r="V151" s="337"/>
      <c r="W151" s="337"/>
      <c r="X151" s="337"/>
      <c r="Y151" s="338"/>
      <c r="Z151" s="287"/>
      <c r="AA151" s="288"/>
      <c r="AB151" s="289"/>
      <c r="AC151" s="224"/>
      <c r="AD151" s="223"/>
      <c r="AE151" s="223"/>
      <c r="AF151" s="223"/>
      <c r="AG151" s="223"/>
      <c r="AH151" s="223"/>
      <c r="AI151" s="223"/>
      <c r="AJ151" s="223"/>
      <c r="AK151" s="223"/>
      <c r="AL151" s="223"/>
      <c r="AM151" s="223"/>
      <c r="AN151" s="223"/>
      <c r="AO151" s="223"/>
      <c r="AP151" s="223"/>
      <c r="AQ151" s="223"/>
      <c r="AR151" s="221" t="s">
        <v>286</v>
      </c>
      <c r="AS151" s="219" t="e">
        <f>61.582*ACOS(SIN(AE149)*SIN(AG149)+COS(AE149)*COS(AG149)*(AE150-AG150))*6076.12</f>
        <v>#VALUE!</v>
      </c>
      <c r="AT151" s="223"/>
      <c r="AU151" s="223"/>
    </row>
    <row r="152" spans="1:47" s="120" customFormat="1" ht="35.1" customHeight="1" thickTop="1" thickBot="1" x14ac:dyDescent="0.3">
      <c r="A152" s="256" t="str">
        <f>IF(Z149=1,"VERIFIED",IF(AA149=1,"CHECKED",IF(V149=1,"RECHECK",IF(X149=1,"VERIFY",IF(Y149=1,"NEED APP","NOT SCHED")))))</f>
        <v>RECHECK</v>
      </c>
      <c r="B152" s="298"/>
      <c r="C152" s="301"/>
      <c r="D152" s="180" t="s">
        <v>192</v>
      </c>
      <c r="E152" s="194" t="s">
        <v>0</v>
      </c>
      <c r="F152" s="198" t="s">
        <v>0</v>
      </c>
      <c r="G152" s="189" t="s">
        <v>0</v>
      </c>
      <c r="H152" s="188" t="s">
        <v>0</v>
      </c>
      <c r="I152" s="198" t="s">
        <v>0</v>
      </c>
      <c r="J152" s="189" t="s">
        <v>0</v>
      </c>
      <c r="K152" s="131" t="str">
        <f>$N$7</f>
        <v xml:space="preserve"> </v>
      </c>
      <c r="L152" s="230" t="str">
        <f>IF(E152=" ","Not being used ",AU149*6076.12)</f>
        <v xml:space="preserve">Not being used </v>
      </c>
      <c r="M152" s="229">
        <v>0.3</v>
      </c>
      <c r="N152" s="265" t="str">
        <f>IF(W149=1,"Need Photo","Has Photo")</f>
        <v>Has Photo</v>
      </c>
      <c r="O152" s="264" t="s">
        <v>260</v>
      </c>
      <c r="P152" s="255" t="str">
        <f>IF(E152=" ","Not being used",(IF(L152&gt;O149,"OFF STA","ON STA")))</f>
        <v>Not being used</v>
      </c>
      <c r="Q152" s="331"/>
      <c r="R152" s="332"/>
      <c r="S152" s="332"/>
      <c r="T152" s="332"/>
      <c r="U152" s="339"/>
      <c r="V152" s="340"/>
      <c r="W152" s="340"/>
      <c r="X152" s="340"/>
      <c r="Y152" s="341"/>
      <c r="Z152" s="290"/>
      <c r="AA152" s="291"/>
      <c r="AB152" s="292"/>
      <c r="AC152" s="119"/>
    </row>
    <row r="153" spans="1:47" s="118" customFormat="1" ht="9" customHeight="1" thickTop="1" thickBot="1" x14ac:dyDescent="0.3">
      <c r="A153" s="132" t="s">
        <v>0</v>
      </c>
      <c r="B153" s="133" t="s">
        <v>11</v>
      </c>
      <c r="C153" s="134"/>
      <c r="D153" s="135" t="s">
        <v>12</v>
      </c>
      <c r="E153" s="191" t="s">
        <v>246</v>
      </c>
      <c r="F153" s="191" t="s">
        <v>247</v>
      </c>
      <c r="G153" s="183" t="s">
        <v>248</v>
      </c>
      <c r="H153" s="135" t="s">
        <v>246</v>
      </c>
      <c r="I153" s="191" t="s">
        <v>247</v>
      </c>
      <c r="J153" s="183" t="s">
        <v>248</v>
      </c>
      <c r="K153" s="136" t="s">
        <v>13</v>
      </c>
      <c r="L153" s="137" t="s">
        <v>14</v>
      </c>
      <c r="M153" s="137" t="s">
        <v>17</v>
      </c>
      <c r="N153" s="266" t="s">
        <v>15</v>
      </c>
      <c r="O153" s="267" t="s">
        <v>19</v>
      </c>
      <c r="P153" s="268" t="s">
        <v>256</v>
      </c>
      <c r="Q153" s="142" t="s">
        <v>252</v>
      </c>
      <c r="R153" s="143"/>
      <c r="S153" s="144" t="s">
        <v>191</v>
      </c>
      <c r="T153" s="243"/>
      <c r="U153" s="293" t="s">
        <v>289</v>
      </c>
      <c r="V153" s="294"/>
      <c r="W153" s="294"/>
      <c r="X153" s="294"/>
      <c r="Y153" s="295"/>
      <c r="Z153" s="145" t="s">
        <v>238</v>
      </c>
      <c r="AA153" s="146" t="s">
        <v>239</v>
      </c>
      <c r="AB153" s="147" t="s">
        <v>240</v>
      </c>
      <c r="AC153" s="214"/>
      <c r="AD153" s="215"/>
      <c r="AE153" s="216" t="s">
        <v>269</v>
      </c>
      <c r="AF153" s="215"/>
      <c r="AG153" s="216" t="s">
        <v>270</v>
      </c>
      <c r="AH153" s="216"/>
      <c r="AI153" s="216" t="s">
        <v>271</v>
      </c>
      <c r="AJ153" s="215"/>
      <c r="AK153" s="217" t="s">
        <v>281</v>
      </c>
      <c r="AL153" s="215"/>
      <c r="AM153" s="216"/>
      <c r="AN153" s="215"/>
      <c r="AO153" s="217" t="s">
        <v>278</v>
      </c>
      <c r="AP153" s="215"/>
      <c r="AQ153" s="216"/>
      <c r="AR153" s="215"/>
      <c r="AS153" s="216"/>
      <c r="AT153" s="215"/>
      <c r="AU153" s="215"/>
    </row>
    <row r="154" spans="1:47" s="121" customFormat="1" ht="15.95" customHeight="1" thickBot="1" x14ac:dyDescent="0.3">
      <c r="A154" s="125">
        <v>17552.5</v>
      </c>
      <c r="B154" s="296" t="s">
        <v>351</v>
      </c>
      <c r="C154" s="299" t="s">
        <v>0</v>
      </c>
      <c r="D154" s="179" t="s">
        <v>237</v>
      </c>
      <c r="E154" s="192">
        <v>41</v>
      </c>
      <c r="F154" s="196">
        <v>32</v>
      </c>
      <c r="G154" s="126">
        <v>37.020000000000003</v>
      </c>
      <c r="H154" s="169">
        <v>70</v>
      </c>
      <c r="I154" s="196">
        <v>3</v>
      </c>
      <c r="J154" s="126">
        <v>36.06</v>
      </c>
      <c r="K154" s="302" t="s">
        <v>0</v>
      </c>
      <c r="L154" s="304" t="s">
        <v>0</v>
      </c>
      <c r="M154" s="306">
        <v>8.1999999999999993</v>
      </c>
      <c r="N154" s="307">
        <f>IF(M154=" "," ",(M154+$L$7-M157))</f>
        <v>7.8999999999999995</v>
      </c>
      <c r="O154" s="309">
        <v>50</v>
      </c>
      <c r="P154" s="311">
        <v>42579</v>
      </c>
      <c r="Q154" s="140">
        <v>43245</v>
      </c>
      <c r="R154" s="141">
        <v>43398</v>
      </c>
      <c r="S154" s="313" t="s">
        <v>259</v>
      </c>
      <c r="T154" s="314"/>
      <c r="U154" s="244">
        <v>1</v>
      </c>
      <c r="V154" s="148" t="s">
        <v>0</v>
      </c>
      <c r="W154" s="149" t="s">
        <v>0</v>
      </c>
      <c r="X154" s="150" t="s">
        <v>0</v>
      </c>
      <c r="Y154" s="151" t="s">
        <v>0</v>
      </c>
      <c r="Z154" s="152" t="s">
        <v>0</v>
      </c>
      <c r="AA154" s="148" t="s">
        <v>0</v>
      </c>
      <c r="AB154" s="153" t="s">
        <v>0</v>
      </c>
      <c r="AC154" s="218" t="s">
        <v>237</v>
      </c>
      <c r="AD154" s="221" t="s">
        <v>265</v>
      </c>
      <c r="AE154" s="220">
        <f>E154+F154/60+G154/60/60</f>
        <v>41.543616666666665</v>
      </c>
      <c r="AF154" s="221" t="s">
        <v>266</v>
      </c>
      <c r="AG154" s="220" t="e">
        <f>E157+F157/60+G157/60/60</f>
        <v>#VALUE!</v>
      </c>
      <c r="AH154" s="227" t="s">
        <v>272</v>
      </c>
      <c r="AI154" s="220" t="e">
        <f>AG154-AE154</f>
        <v>#VALUE!</v>
      </c>
      <c r="AJ154" s="221" t="s">
        <v>274</v>
      </c>
      <c r="AK154" s="220" t="e">
        <f>AI155*60*COS((AE154+AG154)/2*PI()/180)</f>
        <v>#VALUE!</v>
      </c>
      <c r="AL154" s="221" t="s">
        <v>276</v>
      </c>
      <c r="AM154" s="220" t="e">
        <f>AK154*6076.12</f>
        <v>#VALUE!</v>
      </c>
      <c r="AN154" s="221" t="s">
        <v>279</v>
      </c>
      <c r="AO154" s="220">
        <f>AE154*PI()/180</f>
        <v>0.72507289401972486</v>
      </c>
      <c r="AP154" s="221" t="s">
        <v>282</v>
      </c>
      <c r="AQ154" s="220" t="e">
        <f>AG154 *PI()/180</f>
        <v>#VALUE!</v>
      </c>
      <c r="AR154" s="221" t="s">
        <v>284</v>
      </c>
      <c r="AS154" s="220" t="e">
        <f>1*ATAN2(COS(AO154)*SIN(AQ154)-SIN(AO154)*COS(AQ154)*COS(AQ155-AO155),SIN(AQ155-AO155)*COS(AQ154))</f>
        <v>#VALUE!</v>
      </c>
      <c r="AT154" s="222" t="s">
        <v>287</v>
      </c>
      <c r="AU154" s="228" t="e">
        <f>SQRT(AK155*AK155+AK154*AK154)</f>
        <v>#VALUE!</v>
      </c>
    </row>
    <row r="155" spans="1:47" s="121" customFormat="1" ht="15.95" customHeight="1" thickTop="1" thickBot="1" x14ac:dyDescent="0.3">
      <c r="A155" s="181">
        <v>200100662.449</v>
      </c>
      <c r="B155" s="297"/>
      <c r="C155" s="300"/>
      <c r="D155" s="179" t="s">
        <v>242</v>
      </c>
      <c r="E155" s="193">
        <f t="shared" ref="E155:J155" si="18">E154</f>
        <v>41</v>
      </c>
      <c r="F155" s="197">
        <f t="shared" si="18"/>
        <v>32</v>
      </c>
      <c r="G155" s="186">
        <f t="shared" si="18"/>
        <v>37.020000000000003</v>
      </c>
      <c r="H155" s="157">
        <f t="shared" si="18"/>
        <v>70</v>
      </c>
      <c r="I155" s="197">
        <f t="shared" si="18"/>
        <v>3</v>
      </c>
      <c r="J155" s="187">
        <f t="shared" si="18"/>
        <v>36.06</v>
      </c>
      <c r="K155" s="303"/>
      <c r="L155" s="305"/>
      <c r="M155" s="306"/>
      <c r="N155" s="308"/>
      <c r="O155" s="310"/>
      <c r="P155" s="312"/>
      <c r="Q155" s="315" t="s">
        <v>334</v>
      </c>
      <c r="R155" s="316"/>
      <c r="S155" s="316"/>
      <c r="T155" s="316"/>
      <c r="U155" s="319" t="s">
        <v>291</v>
      </c>
      <c r="V155" s="320"/>
      <c r="W155" s="320"/>
      <c r="X155" s="320"/>
      <c r="Y155" s="321"/>
      <c r="Z155" s="284" t="s">
        <v>306</v>
      </c>
      <c r="AA155" s="285"/>
      <c r="AB155" s="286"/>
      <c r="AC155" s="218" t="s">
        <v>192</v>
      </c>
      <c r="AD155" s="221" t="s">
        <v>267</v>
      </c>
      <c r="AE155" s="220">
        <f>H154+I154/60+J154/60/60</f>
        <v>70.060016666666669</v>
      </c>
      <c r="AF155" s="221" t="s">
        <v>268</v>
      </c>
      <c r="AG155" s="220" t="e">
        <f>H157+I157/60+J157/60/60</f>
        <v>#VALUE!</v>
      </c>
      <c r="AH155" s="227" t="s">
        <v>273</v>
      </c>
      <c r="AI155" s="220" t="e">
        <f>AE155-AG155</f>
        <v>#VALUE!</v>
      </c>
      <c r="AJ155" s="221" t="s">
        <v>275</v>
      </c>
      <c r="AK155" s="220" t="e">
        <f>AI154*60</f>
        <v>#VALUE!</v>
      </c>
      <c r="AL155" s="221" t="s">
        <v>277</v>
      </c>
      <c r="AM155" s="220" t="e">
        <f>AK155*6076.12</f>
        <v>#VALUE!</v>
      </c>
      <c r="AN155" s="221" t="s">
        <v>280</v>
      </c>
      <c r="AO155" s="220">
        <f>AE155*PI()/180</f>
        <v>1.222777964835436</v>
      </c>
      <c r="AP155" s="221" t="s">
        <v>283</v>
      </c>
      <c r="AQ155" s="220" t="e">
        <f>AG155*PI()/180</f>
        <v>#VALUE!</v>
      </c>
      <c r="AR155" s="221" t="s">
        <v>285</v>
      </c>
      <c r="AS155" s="219" t="e">
        <f>IF(360+AS154/(2*PI())*360&gt;360,AS154/(PI())*360,360+AS154/(2*PI())*360)</f>
        <v>#VALUE!</v>
      </c>
      <c r="AT155" s="223"/>
      <c r="AU155" s="223"/>
    </row>
    <row r="156" spans="1:47" s="121" customFormat="1" ht="15.95" customHeight="1" thickBot="1" x14ac:dyDescent="0.3">
      <c r="A156" s="176">
        <v>28</v>
      </c>
      <c r="B156" s="297"/>
      <c r="C156" s="300"/>
      <c r="D156" s="179" t="s">
        <v>243</v>
      </c>
      <c r="E156" s="279" t="s">
        <v>261</v>
      </c>
      <c r="F156" s="280"/>
      <c r="G156" s="280"/>
      <c r="H156" s="280"/>
      <c r="I156" s="280"/>
      <c r="J156" s="281"/>
      <c r="K156" s="127" t="s">
        <v>16</v>
      </c>
      <c r="L156" s="237" t="s">
        <v>288</v>
      </c>
      <c r="M156" s="128" t="s">
        <v>250</v>
      </c>
      <c r="N156" s="129" t="s">
        <v>4</v>
      </c>
      <c r="O156" s="130" t="s">
        <v>18</v>
      </c>
      <c r="P156" s="253" t="s">
        <v>188</v>
      </c>
      <c r="Q156" s="318"/>
      <c r="R156" s="316"/>
      <c r="S156" s="316"/>
      <c r="T156" s="316"/>
      <c r="U156" s="322"/>
      <c r="V156" s="323"/>
      <c r="W156" s="323"/>
      <c r="X156" s="323"/>
      <c r="Y156" s="324"/>
      <c r="Z156" s="287"/>
      <c r="AA156" s="288"/>
      <c r="AB156" s="289"/>
      <c r="AC156" s="224"/>
      <c r="AD156" s="223"/>
      <c r="AE156" s="223"/>
      <c r="AF156" s="223"/>
      <c r="AG156" s="223"/>
      <c r="AH156" s="223"/>
      <c r="AI156" s="223"/>
      <c r="AJ156" s="223"/>
      <c r="AK156" s="223"/>
      <c r="AL156" s="223"/>
      <c r="AM156" s="223"/>
      <c r="AN156" s="223"/>
      <c r="AO156" s="223"/>
      <c r="AP156" s="223"/>
      <c r="AQ156" s="223"/>
      <c r="AR156" s="221" t="s">
        <v>286</v>
      </c>
      <c r="AS156" s="219" t="e">
        <f>61.582*ACOS(SIN(AE154)*SIN(AG154)+COS(AE154)*COS(AG154)*(AE155-AG155))*6076.12</f>
        <v>#VALUE!</v>
      </c>
      <c r="AT156" s="223"/>
      <c r="AU156" s="223"/>
    </row>
    <row r="157" spans="1:47" s="120" customFormat="1" ht="35.1" customHeight="1" thickTop="1" thickBot="1" x14ac:dyDescent="0.3">
      <c r="A157" s="177" t="str">
        <f>IF(Z154=1,"VERIFIED",IF(AA154=1,"CHECKED",IF(V154=1,"RECHECK",IF(X154=1,"VERIFY",IF(Y154=1,"NEED APP","NOT SCHED")))))</f>
        <v>NOT SCHED</v>
      </c>
      <c r="B157" s="298"/>
      <c r="C157" s="301"/>
      <c r="D157" s="180" t="s">
        <v>192</v>
      </c>
      <c r="E157" s="194" t="s">
        <v>0</v>
      </c>
      <c r="F157" s="198" t="s">
        <v>0</v>
      </c>
      <c r="G157" s="189" t="s">
        <v>0</v>
      </c>
      <c r="H157" s="188" t="s">
        <v>0</v>
      </c>
      <c r="I157" s="198" t="s">
        <v>0</v>
      </c>
      <c r="J157" s="189" t="s">
        <v>0</v>
      </c>
      <c r="K157" s="131" t="str">
        <f>$N$7</f>
        <v xml:space="preserve"> </v>
      </c>
      <c r="L157" s="230" t="str">
        <f>IF(E157=" ","Not being used ",AU154*6076.12)</f>
        <v xml:space="preserve">Not being used </v>
      </c>
      <c r="M157" s="229">
        <v>0.3</v>
      </c>
      <c r="N157" s="265" t="str">
        <f>IF(W154=1,"Need Photo","Has Photo")</f>
        <v>Has Photo</v>
      </c>
      <c r="O157" s="264" t="s">
        <v>260</v>
      </c>
      <c r="P157" s="255" t="str">
        <f>IF(E157=" ","Not being used",(IF(L157&gt;O154,"OFF STA","ON STA")))</f>
        <v>Not being used</v>
      </c>
      <c r="Q157" s="342"/>
      <c r="R157" s="343"/>
      <c r="S157" s="343"/>
      <c r="T157" s="343"/>
      <c r="U157" s="325"/>
      <c r="V157" s="326"/>
      <c r="W157" s="326"/>
      <c r="X157" s="326"/>
      <c r="Y157" s="327"/>
      <c r="Z157" s="290"/>
      <c r="AA157" s="291"/>
      <c r="AB157" s="292"/>
      <c r="AC157" s="119"/>
    </row>
    <row r="158" spans="1:47" s="118" customFormat="1" ht="9" customHeight="1" thickTop="1" thickBot="1" x14ac:dyDescent="0.3">
      <c r="A158" s="241"/>
      <c r="B158" s="133" t="s">
        <v>11</v>
      </c>
      <c r="C158" s="134"/>
      <c r="D158" s="135" t="s">
        <v>12</v>
      </c>
      <c r="E158" s="191" t="s">
        <v>246</v>
      </c>
      <c r="F158" s="191" t="s">
        <v>247</v>
      </c>
      <c r="G158" s="183" t="s">
        <v>248</v>
      </c>
      <c r="H158" s="135" t="s">
        <v>246</v>
      </c>
      <c r="I158" s="191" t="s">
        <v>247</v>
      </c>
      <c r="J158" s="183" t="s">
        <v>248</v>
      </c>
      <c r="K158" s="136" t="s">
        <v>13</v>
      </c>
      <c r="L158" s="137" t="s">
        <v>14</v>
      </c>
      <c r="M158" s="137" t="s">
        <v>17</v>
      </c>
      <c r="N158" s="138" t="s">
        <v>15</v>
      </c>
      <c r="O158" s="139" t="s">
        <v>19</v>
      </c>
      <c r="P158" s="252" t="s">
        <v>256</v>
      </c>
      <c r="Q158" s="142" t="s">
        <v>252</v>
      </c>
      <c r="R158" s="143"/>
      <c r="S158" s="144" t="s">
        <v>191</v>
      </c>
      <c r="T158" s="243"/>
      <c r="U158" s="293" t="s">
        <v>289</v>
      </c>
      <c r="V158" s="294"/>
      <c r="W158" s="294"/>
      <c r="X158" s="294"/>
      <c r="Y158" s="295"/>
      <c r="Z158" s="145" t="s">
        <v>238</v>
      </c>
      <c r="AA158" s="146" t="s">
        <v>239</v>
      </c>
      <c r="AB158" s="147" t="s">
        <v>240</v>
      </c>
      <c r="AC158" s="214"/>
      <c r="AD158" s="215"/>
      <c r="AE158" s="216" t="s">
        <v>269</v>
      </c>
      <c r="AF158" s="215"/>
      <c r="AG158" s="216" t="s">
        <v>270</v>
      </c>
      <c r="AH158" s="216"/>
      <c r="AI158" s="216" t="s">
        <v>271</v>
      </c>
      <c r="AJ158" s="215"/>
      <c r="AK158" s="217" t="s">
        <v>281</v>
      </c>
      <c r="AL158" s="215"/>
      <c r="AM158" s="216"/>
      <c r="AN158" s="215"/>
      <c r="AO158" s="217" t="s">
        <v>278</v>
      </c>
      <c r="AP158" s="215"/>
      <c r="AQ158" s="216"/>
      <c r="AR158" s="215"/>
      <c r="AS158" s="216"/>
      <c r="AT158" s="215"/>
      <c r="AU158" s="215"/>
    </row>
    <row r="159" spans="1:47" s="121" customFormat="1" ht="15.95" customHeight="1" thickBot="1" x14ac:dyDescent="0.3">
      <c r="A159" s="125">
        <v>17552.599999999999</v>
      </c>
      <c r="B159" s="296" t="s">
        <v>352</v>
      </c>
      <c r="C159" s="299" t="s">
        <v>0</v>
      </c>
      <c r="D159" s="179" t="s">
        <v>237</v>
      </c>
      <c r="E159" s="192">
        <v>41</v>
      </c>
      <c r="F159" s="196">
        <v>32</v>
      </c>
      <c r="G159" s="126">
        <v>43.86</v>
      </c>
      <c r="H159" s="169">
        <v>71</v>
      </c>
      <c r="I159" s="196">
        <v>3</v>
      </c>
      <c r="J159" s="126">
        <v>36.03</v>
      </c>
      <c r="K159" s="302" t="s">
        <v>0</v>
      </c>
      <c r="L159" s="304" t="s">
        <v>0</v>
      </c>
      <c r="M159" s="306">
        <v>6.4</v>
      </c>
      <c r="N159" s="344">
        <f>IF(M159=" "," ",(M159+$L$7-M162))</f>
        <v>3.9000000000000004</v>
      </c>
      <c r="O159" s="309">
        <v>50</v>
      </c>
      <c r="P159" s="311">
        <v>42901</v>
      </c>
      <c r="Q159" s="140">
        <v>43245</v>
      </c>
      <c r="R159" s="141">
        <v>43398</v>
      </c>
      <c r="S159" s="313" t="s">
        <v>390</v>
      </c>
      <c r="T159" s="314"/>
      <c r="U159" s="244">
        <v>1</v>
      </c>
      <c r="V159" s="148">
        <v>1</v>
      </c>
      <c r="W159" s="149" t="s">
        <v>0</v>
      </c>
      <c r="X159" s="150" t="s">
        <v>0</v>
      </c>
      <c r="Y159" s="151" t="s">
        <v>0</v>
      </c>
      <c r="Z159" s="152" t="s">
        <v>0</v>
      </c>
      <c r="AA159" s="148" t="s">
        <v>0</v>
      </c>
      <c r="AB159" s="153" t="s">
        <v>0</v>
      </c>
      <c r="AC159" s="218" t="s">
        <v>237</v>
      </c>
      <c r="AD159" s="221" t="s">
        <v>265</v>
      </c>
      <c r="AE159" s="220">
        <f>E159+F159/60+G159/60/60</f>
        <v>41.545516666666664</v>
      </c>
      <c r="AF159" s="221" t="s">
        <v>266</v>
      </c>
      <c r="AG159" s="220" t="e">
        <f>E162+F162/60+G162/60/60</f>
        <v>#VALUE!</v>
      </c>
      <c r="AH159" s="227" t="s">
        <v>272</v>
      </c>
      <c r="AI159" s="220" t="e">
        <f>AG159-AE159</f>
        <v>#VALUE!</v>
      </c>
      <c r="AJ159" s="221" t="s">
        <v>274</v>
      </c>
      <c r="AK159" s="220" t="e">
        <f>AI160*60*COS((AE159+AG159)/2*PI()/180)</f>
        <v>#VALUE!</v>
      </c>
      <c r="AL159" s="221" t="s">
        <v>276</v>
      </c>
      <c r="AM159" s="220" t="e">
        <f>AK159*6076.12</f>
        <v>#VALUE!</v>
      </c>
      <c r="AN159" s="221" t="s">
        <v>279</v>
      </c>
      <c r="AO159" s="220">
        <f>AE159*PI()/180</f>
        <v>0.72510605527551286</v>
      </c>
      <c r="AP159" s="221" t="s">
        <v>282</v>
      </c>
      <c r="AQ159" s="220" t="e">
        <f>AG159 *PI()/180</f>
        <v>#VALUE!</v>
      </c>
      <c r="AR159" s="221" t="s">
        <v>284</v>
      </c>
      <c r="AS159" s="220" t="e">
        <f>1*ATAN2(COS(AO159)*SIN(AQ159)-SIN(AO159)*COS(AQ159)*COS(AQ160-AO160),SIN(AQ160-AO160)*COS(AQ159))</f>
        <v>#VALUE!</v>
      </c>
      <c r="AT159" s="222" t="s">
        <v>287</v>
      </c>
      <c r="AU159" s="228" t="e">
        <f>SQRT(AK160*AK160+AK159*AK159)</f>
        <v>#VALUE!</v>
      </c>
    </row>
    <row r="160" spans="1:47" s="121" customFormat="1" ht="15.95" customHeight="1" thickTop="1" thickBot="1" x14ac:dyDescent="0.3">
      <c r="A160" s="181">
        <v>200100662450</v>
      </c>
      <c r="B160" s="297"/>
      <c r="C160" s="300"/>
      <c r="D160" s="179" t="s">
        <v>242</v>
      </c>
      <c r="E160" s="193">
        <f t="shared" ref="E160:J160" si="19">E159</f>
        <v>41</v>
      </c>
      <c r="F160" s="197">
        <f t="shared" si="19"/>
        <v>32</v>
      </c>
      <c r="G160" s="186">
        <f t="shared" si="19"/>
        <v>43.86</v>
      </c>
      <c r="H160" s="157">
        <f t="shared" si="19"/>
        <v>71</v>
      </c>
      <c r="I160" s="197">
        <f t="shared" si="19"/>
        <v>3</v>
      </c>
      <c r="J160" s="187">
        <f t="shared" si="19"/>
        <v>36.03</v>
      </c>
      <c r="K160" s="303"/>
      <c r="L160" s="305"/>
      <c r="M160" s="306"/>
      <c r="N160" s="345"/>
      <c r="O160" s="310"/>
      <c r="P160" s="312"/>
      <c r="Q160" s="328" t="s">
        <v>353</v>
      </c>
      <c r="R160" s="329"/>
      <c r="S160" s="329"/>
      <c r="T160" s="329"/>
      <c r="U160" s="333" t="s">
        <v>293</v>
      </c>
      <c r="V160" s="334"/>
      <c r="W160" s="334"/>
      <c r="X160" s="334"/>
      <c r="Y160" s="335"/>
      <c r="Z160" s="284" t="s">
        <v>306</v>
      </c>
      <c r="AA160" s="285"/>
      <c r="AB160" s="286"/>
      <c r="AC160" s="218" t="s">
        <v>192</v>
      </c>
      <c r="AD160" s="221" t="s">
        <v>267</v>
      </c>
      <c r="AE160" s="220">
        <f>H159+I159/60+J159/60/60</f>
        <v>71.060008333333329</v>
      </c>
      <c r="AF160" s="221" t="s">
        <v>268</v>
      </c>
      <c r="AG160" s="220" t="e">
        <f>H162+I162/60+J162/60/60</f>
        <v>#VALUE!</v>
      </c>
      <c r="AH160" s="227" t="s">
        <v>273</v>
      </c>
      <c r="AI160" s="220" t="e">
        <f>AE160-AG160</f>
        <v>#VALUE!</v>
      </c>
      <c r="AJ160" s="221" t="s">
        <v>275</v>
      </c>
      <c r="AK160" s="220" t="e">
        <f>AI159*60</f>
        <v>#VALUE!</v>
      </c>
      <c r="AL160" s="221" t="s">
        <v>277</v>
      </c>
      <c r="AM160" s="220" t="e">
        <f>AK160*6076.12</f>
        <v>#VALUE!</v>
      </c>
      <c r="AN160" s="221" t="s">
        <v>280</v>
      </c>
      <c r="AO160" s="220">
        <f>AE160*PI()/180</f>
        <v>1.2402311119112748</v>
      </c>
      <c r="AP160" s="221" t="s">
        <v>283</v>
      </c>
      <c r="AQ160" s="220" t="e">
        <f>AG160*PI()/180</f>
        <v>#VALUE!</v>
      </c>
      <c r="AR160" s="221" t="s">
        <v>285</v>
      </c>
      <c r="AS160" s="219" t="e">
        <f>IF(360+AS159/(2*PI())*360&gt;360,AS159/(PI())*360,360+AS159/(2*PI())*360)</f>
        <v>#VALUE!</v>
      </c>
      <c r="AT160" s="223"/>
      <c r="AU160" s="223"/>
    </row>
    <row r="161" spans="1:47" s="121" customFormat="1" ht="15.95" customHeight="1" thickBot="1" x14ac:dyDescent="0.3">
      <c r="A161" s="176">
        <v>29</v>
      </c>
      <c r="B161" s="297"/>
      <c r="C161" s="300"/>
      <c r="D161" s="179" t="s">
        <v>243</v>
      </c>
      <c r="E161" s="279" t="s">
        <v>261</v>
      </c>
      <c r="F161" s="280"/>
      <c r="G161" s="280"/>
      <c r="H161" s="280"/>
      <c r="I161" s="280"/>
      <c r="J161" s="281"/>
      <c r="K161" s="127" t="s">
        <v>16</v>
      </c>
      <c r="L161" s="237" t="s">
        <v>288</v>
      </c>
      <c r="M161" s="128" t="s">
        <v>250</v>
      </c>
      <c r="N161" s="129" t="s">
        <v>4</v>
      </c>
      <c r="O161" s="130" t="s">
        <v>18</v>
      </c>
      <c r="P161" s="253" t="s">
        <v>188</v>
      </c>
      <c r="Q161" s="330"/>
      <c r="R161" s="329"/>
      <c r="S161" s="329"/>
      <c r="T161" s="329"/>
      <c r="U161" s="336"/>
      <c r="V161" s="337"/>
      <c r="W161" s="337"/>
      <c r="X161" s="337"/>
      <c r="Y161" s="338"/>
      <c r="Z161" s="287"/>
      <c r="AA161" s="288"/>
      <c r="AB161" s="289"/>
      <c r="AC161" s="224"/>
      <c r="AD161" s="223"/>
      <c r="AE161" s="223"/>
      <c r="AF161" s="223"/>
      <c r="AG161" s="223"/>
      <c r="AH161" s="223"/>
      <c r="AI161" s="223"/>
      <c r="AJ161" s="223"/>
      <c r="AK161" s="223"/>
      <c r="AL161" s="223"/>
      <c r="AM161" s="223"/>
      <c r="AN161" s="223"/>
      <c r="AO161" s="223"/>
      <c r="AP161" s="223"/>
      <c r="AQ161" s="223"/>
      <c r="AR161" s="221" t="s">
        <v>286</v>
      </c>
      <c r="AS161" s="219" t="e">
        <f>61.582*ACOS(SIN(AE159)*SIN(AG159)+COS(AE159)*COS(AG159)*(AE160-AG160))*6076.12</f>
        <v>#VALUE!</v>
      </c>
      <c r="AT161" s="223"/>
      <c r="AU161" s="223"/>
    </row>
    <row r="162" spans="1:47" s="120" customFormat="1" ht="35.1" customHeight="1" thickTop="1" thickBot="1" x14ac:dyDescent="0.3">
      <c r="A162" s="256" t="str">
        <f>IF(Z159=1,"VERIFIED",IF(AA159=1,"CHECKED",IF(V159=1,"RECHECK",IF(X159=1,"VERIFY",IF(Y159=1,"NEED APP","NOT SCHED")))))</f>
        <v>RECHECK</v>
      </c>
      <c r="B162" s="298"/>
      <c r="C162" s="301"/>
      <c r="D162" s="180" t="s">
        <v>192</v>
      </c>
      <c r="E162" s="194" t="s">
        <v>0</v>
      </c>
      <c r="F162" s="198" t="s">
        <v>0</v>
      </c>
      <c r="G162" s="189" t="s">
        <v>0</v>
      </c>
      <c r="H162" s="188" t="s">
        <v>0</v>
      </c>
      <c r="I162" s="198" t="s">
        <v>0</v>
      </c>
      <c r="J162" s="189" t="s">
        <v>0</v>
      </c>
      <c r="K162" s="131" t="str">
        <f>$N$7</f>
        <v xml:space="preserve"> </v>
      </c>
      <c r="L162" s="230" t="str">
        <f>IF(E162=" ","Not being used ",AU159*6076.12)</f>
        <v xml:space="preserve">Not being used </v>
      </c>
      <c r="M162" s="229">
        <v>2.5</v>
      </c>
      <c r="N162" s="265" t="str">
        <f>IF(W159=1,"Need Photo","Has Photo")</f>
        <v>Has Photo</v>
      </c>
      <c r="O162" s="264" t="s">
        <v>260</v>
      </c>
      <c r="P162" s="255" t="str">
        <f>IF(E162=" ","Not being used",(IF(L162&gt;O159,"OFF STA","ON STA")))</f>
        <v>Not being used</v>
      </c>
      <c r="Q162" s="331"/>
      <c r="R162" s="332"/>
      <c r="S162" s="332"/>
      <c r="T162" s="332"/>
      <c r="U162" s="339"/>
      <c r="V162" s="340"/>
      <c r="W162" s="340"/>
      <c r="X162" s="340"/>
      <c r="Y162" s="341"/>
      <c r="Z162" s="290"/>
      <c r="AA162" s="291"/>
      <c r="AB162" s="292"/>
      <c r="AC162" s="119"/>
    </row>
    <row r="163" spans="1:47" s="118" customFormat="1" ht="9" customHeight="1" thickTop="1" thickBot="1" x14ac:dyDescent="0.3">
      <c r="A163" s="241"/>
      <c r="B163" s="133" t="s">
        <v>11</v>
      </c>
      <c r="C163" s="134"/>
      <c r="D163" s="135" t="s">
        <v>12</v>
      </c>
      <c r="E163" s="191" t="s">
        <v>246</v>
      </c>
      <c r="F163" s="191" t="s">
        <v>247</v>
      </c>
      <c r="G163" s="183" t="s">
        <v>248</v>
      </c>
      <c r="H163" s="135" t="s">
        <v>246</v>
      </c>
      <c r="I163" s="191" t="s">
        <v>247</v>
      </c>
      <c r="J163" s="183" t="s">
        <v>248</v>
      </c>
      <c r="K163" s="136" t="s">
        <v>13</v>
      </c>
      <c r="L163" s="137" t="s">
        <v>14</v>
      </c>
      <c r="M163" s="137" t="s">
        <v>17</v>
      </c>
      <c r="N163" s="266" t="s">
        <v>15</v>
      </c>
      <c r="O163" s="267" t="s">
        <v>19</v>
      </c>
      <c r="P163" s="268" t="s">
        <v>256</v>
      </c>
      <c r="Q163" s="142" t="s">
        <v>252</v>
      </c>
      <c r="R163" s="143"/>
      <c r="S163" s="144" t="s">
        <v>191</v>
      </c>
      <c r="T163" s="243"/>
      <c r="U163" s="293" t="s">
        <v>289</v>
      </c>
      <c r="V163" s="294"/>
      <c r="W163" s="294"/>
      <c r="X163" s="294"/>
      <c r="Y163" s="295"/>
      <c r="Z163" s="145" t="s">
        <v>238</v>
      </c>
      <c r="AA163" s="146" t="s">
        <v>239</v>
      </c>
      <c r="AB163" s="147" t="s">
        <v>240</v>
      </c>
      <c r="AC163" s="214"/>
      <c r="AD163" s="215"/>
      <c r="AE163" s="216" t="s">
        <v>269</v>
      </c>
      <c r="AF163" s="215"/>
      <c r="AG163" s="216" t="s">
        <v>270</v>
      </c>
      <c r="AH163" s="216"/>
      <c r="AI163" s="216" t="s">
        <v>271</v>
      </c>
      <c r="AJ163" s="215"/>
      <c r="AK163" s="217" t="s">
        <v>281</v>
      </c>
      <c r="AL163" s="215"/>
      <c r="AM163" s="216"/>
      <c r="AN163" s="215"/>
      <c r="AO163" s="217" t="s">
        <v>278</v>
      </c>
      <c r="AP163" s="215"/>
      <c r="AQ163" s="216"/>
      <c r="AR163" s="215"/>
      <c r="AS163" s="216"/>
      <c r="AT163" s="215"/>
      <c r="AU163" s="215"/>
    </row>
    <row r="164" spans="1:47" s="121" customFormat="1" ht="15.95" customHeight="1" thickBot="1" x14ac:dyDescent="0.3">
      <c r="A164" s="125">
        <v>17552.7</v>
      </c>
      <c r="B164" s="296" t="s">
        <v>354</v>
      </c>
      <c r="C164" s="299" t="s">
        <v>0</v>
      </c>
      <c r="D164" s="179" t="s">
        <v>237</v>
      </c>
      <c r="E164" s="192">
        <v>41</v>
      </c>
      <c r="F164" s="196">
        <v>32</v>
      </c>
      <c r="G164" s="126">
        <v>44.5</v>
      </c>
      <c r="H164" s="169">
        <v>71</v>
      </c>
      <c r="I164" s="196">
        <v>3</v>
      </c>
      <c r="J164" s="126">
        <v>27.8</v>
      </c>
      <c r="K164" s="302" t="s">
        <v>0</v>
      </c>
      <c r="L164" s="304" t="s">
        <v>0</v>
      </c>
      <c r="M164" s="306">
        <v>12.1</v>
      </c>
      <c r="N164" s="307">
        <f>IF(M164=" "," ",(M164+$L$7-M167))</f>
        <v>9.6</v>
      </c>
      <c r="O164" s="309">
        <v>50</v>
      </c>
      <c r="P164" s="311">
        <v>42901</v>
      </c>
      <c r="Q164" s="140">
        <v>43245</v>
      </c>
      <c r="R164" s="141">
        <v>43398</v>
      </c>
      <c r="S164" s="313" t="s">
        <v>259</v>
      </c>
      <c r="T164" s="314"/>
      <c r="U164" s="244">
        <v>1</v>
      </c>
      <c r="V164" s="148" t="s">
        <v>0</v>
      </c>
      <c r="W164" s="149" t="s">
        <v>0</v>
      </c>
      <c r="X164" s="150" t="s">
        <v>0</v>
      </c>
      <c r="Y164" s="151" t="s">
        <v>0</v>
      </c>
      <c r="Z164" s="152" t="s">
        <v>0</v>
      </c>
      <c r="AA164" s="148" t="s">
        <v>0</v>
      </c>
      <c r="AB164" s="153" t="s">
        <v>0</v>
      </c>
      <c r="AC164" s="218" t="s">
        <v>237</v>
      </c>
      <c r="AD164" s="221" t="s">
        <v>265</v>
      </c>
      <c r="AE164" s="220">
        <f>E164+F164/60+G164/60/60</f>
        <v>41.545694444444443</v>
      </c>
      <c r="AF164" s="221" t="s">
        <v>266</v>
      </c>
      <c r="AG164" s="220" t="e">
        <f>E167+F167/60+G167/60/60</f>
        <v>#VALUE!</v>
      </c>
      <c r="AH164" s="227" t="s">
        <v>272</v>
      </c>
      <c r="AI164" s="220" t="e">
        <f>AG164-AE164</f>
        <v>#VALUE!</v>
      </c>
      <c r="AJ164" s="221" t="s">
        <v>274</v>
      </c>
      <c r="AK164" s="220" t="e">
        <f>AI165*60*COS((AE164+AG164)/2*PI()/180)</f>
        <v>#VALUE!</v>
      </c>
      <c r="AL164" s="221" t="s">
        <v>276</v>
      </c>
      <c r="AM164" s="220" t="e">
        <f>AK164*6076.12</f>
        <v>#VALUE!</v>
      </c>
      <c r="AN164" s="221" t="s">
        <v>279</v>
      </c>
      <c r="AO164" s="220">
        <f>AE164*PI()/180</f>
        <v>0.72510915808307186</v>
      </c>
      <c r="AP164" s="221" t="s">
        <v>282</v>
      </c>
      <c r="AQ164" s="220" t="e">
        <f>AG164 *PI()/180</f>
        <v>#VALUE!</v>
      </c>
      <c r="AR164" s="221" t="s">
        <v>284</v>
      </c>
      <c r="AS164" s="220" t="e">
        <f>1*ATAN2(COS(AO164)*SIN(AQ164)-SIN(AO164)*COS(AQ164)*COS(AQ165-AO165),SIN(AQ165-AO165)*COS(AQ164))</f>
        <v>#VALUE!</v>
      </c>
      <c r="AT164" s="222" t="s">
        <v>287</v>
      </c>
      <c r="AU164" s="228" t="e">
        <f>SQRT(AK165*AK165+AK164*AK164)</f>
        <v>#VALUE!</v>
      </c>
    </row>
    <row r="165" spans="1:47" s="121" customFormat="1" ht="15.95" customHeight="1" thickTop="1" thickBot="1" x14ac:dyDescent="0.3">
      <c r="A165" s="181">
        <v>200100662451</v>
      </c>
      <c r="B165" s="297"/>
      <c r="C165" s="300"/>
      <c r="D165" s="179" t="s">
        <v>242</v>
      </c>
      <c r="E165" s="193">
        <f t="shared" ref="E165:J165" si="20">E164</f>
        <v>41</v>
      </c>
      <c r="F165" s="197">
        <f t="shared" si="20"/>
        <v>32</v>
      </c>
      <c r="G165" s="186">
        <f t="shared" si="20"/>
        <v>44.5</v>
      </c>
      <c r="H165" s="157">
        <f t="shared" si="20"/>
        <v>71</v>
      </c>
      <c r="I165" s="197">
        <f t="shared" si="20"/>
        <v>3</v>
      </c>
      <c r="J165" s="187">
        <f t="shared" si="20"/>
        <v>27.8</v>
      </c>
      <c r="K165" s="303"/>
      <c r="L165" s="305"/>
      <c r="M165" s="306"/>
      <c r="N165" s="308"/>
      <c r="O165" s="310"/>
      <c r="P165" s="312"/>
      <c r="Q165" s="315" t="s">
        <v>355</v>
      </c>
      <c r="R165" s="316"/>
      <c r="S165" s="316"/>
      <c r="T165" s="316"/>
      <c r="U165" s="319" t="s">
        <v>291</v>
      </c>
      <c r="V165" s="320"/>
      <c r="W165" s="320"/>
      <c r="X165" s="320"/>
      <c r="Y165" s="321"/>
      <c r="Z165" s="284" t="s">
        <v>306</v>
      </c>
      <c r="AA165" s="285"/>
      <c r="AB165" s="286"/>
      <c r="AC165" s="218" t="s">
        <v>192</v>
      </c>
      <c r="AD165" s="221" t="s">
        <v>267</v>
      </c>
      <c r="AE165" s="220">
        <f>H164+I164/60+J164/60/60</f>
        <v>71.057722222222225</v>
      </c>
      <c r="AF165" s="221" t="s">
        <v>268</v>
      </c>
      <c r="AG165" s="220" t="e">
        <f>H167+I167/60+J167/60/60</f>
        <v>#VALUE!</v>
      </c>
      <c r="AH165" s="227" t="s">
        <v>273</v>
      </c>
      <c r="AI165" s="220" t="e">
        <f>AE165-AG165</f>
        <v>#VALUE!</v>
      </c>
      <c r="AJ165" s="221" t="s">
        <v>275</v>
      </c>
      <c r="AK165" s="220" t="e">
        <f>AI164*60</f>
        <v>#VALUE!</v>
      </c>
      <c r="AL165" s="221" t="s">
        <v>277</v>
      </c>
      <c r="AM165" s="220" t="e">
        <f>AK165*6076.12</f>
        <v>#VALUE!</v>
      </c>
      <c r="AN165" s="221" t="s">
        <v>280</v>
      </c>
      <c r="AO165" s="220">
        <f>AE165*PI()/180</f>
        <v>1.2401912117453195</v>
      </c>
      <c r="AP165" s="221" t="s">
        <v>283</v>
      </c>
      <c r="AQ165" s="220" t="e">
        <f>AG165*PI()/180</f>
        <v>#VALUE!</v>
      </c>
      <c r="AR165" s="221" t="s">
        <v>285</v>
      </c>
      <c r="AS165" s="219" t="e">
        <f>IF(360+AS164/(2*PI())*360&gt;360,AS164/(PI())*360,360+AS164/(2*PI())*360)</f>
        <v>#VALUE!</v>
      </c>
      <c r="AT165" s="223"/>
      <c r="AU165" s="223"/>
    </row>
    <row r="166" spans="1:47" s="121" customFormat="1" ht="15.95" customHeight="1" thickBot="1" x14ac:dyDescent="0.3">
      <c r="A166" s="176">
        <v>30</v>
      </c>
      <c r="B166" s="297"/>
      <c r="C166" s="300"/>
      <c r="D166" s="179" t="s">
        <v>243</v>
      </c>
      <c r="E166" s="279" t="s">
        <v>261</v>
      </c>
      <c r="F166" s="280"/>
      <c r="G166" s="280"/>
      <c r="H166" s="280"/>
      <c r="I166" s="280"/>
      <c r="J166" s="281"/>
      <c r="K166" s="127" t="s">
        <v>16</v>
      </c>
      <c r="L166" s="237" t="s">
        <v>288</v>
      </c>
      <c r="M166" s="128" t="s">
        <v>250</v>
      </c>
      <c r="N166" s="129" t="s">
        <v>4</v>
      </c>
      <c r="O166" s="130" t="s">
        <v>18</v>
      </c>
      <c r="P166" s="253" t="s">
        <v>188</v>
      </c>
      <c r="Q166" s="318"/>
      <c r="R166" s="316"/>
      <c r="S166" s="316"/>
      <c r="T166" s="316"/>
      <c r="U166" s="322"/>
      <c r="V166" s="323"/>
      <c r="W166" s="323"/>
      <c r="X166" s="323"/>
      <c r="Y166" s="324"/>
      <c r="Z166" s="287"/>
      <c r="AA166" s="288"/>
      <c r="AB166" s="289"/>
      <c r="AC166" s="224"/>
      <c r="AD166" s="223"/>
      <c r="AE166" s="223"/>
      <c r="AF166" s="223"/>
      <c r="AG166" s="223"/>
      <c r="AH166" s="223"/>
      <c r="AI166" s="223"/>
      <c r="AJ166" s="223"/>
      <c r="AK166" s="223"/>
      <c r="AL166" s="223"/>
      <c r="AM166" s="223"/>
      <c r="AN166" s="223"/>
      <c r="AO166" s="223"/>
      <c r="AP166" s="223"/>
      <c r="AQ166" s="223"/>
      <c r="AR166" s="221" t="s">
        <v>286</v>
      </c>
      <c r="AS166" s="219" t="e">
        <f>61.582*ACOS(SIN(AE164)*SIN(AG164)+COS(AE164)*COS(AG164)*(AE165-AG165))*6076.12</f>
        <v>#VALUE!</v>
      </c>
      <c r="AT166" s="223"/>
      <c r="AU166" s="223"/>
    </row>
    <row r="167" spans="1:47" s="120" customFormat="1" ht="35.1" customHeight="1" thickTop="1" thickBot="1" x14ac:dyDescent="0.3">
      <c r="A167" s="177" t="str">
        <f>IF(Z164=1,"VERIFIED",IF(AA164=1,"CHECKED",IF(V164=1,"RECHECK",IF(X164=1,"VERIFY",IF(Y164=1,"NEED APP","NOT SCHED")))))</f>
        <v>NOT SCHED</v>
      </c>
      <c r="B167" s="298"/>
      <c r="C167" s="301"/>
      <c r="D167" s="180" t="s">
        <v>192</v>
      </c>
      <c r="E167" s="194" t="s">
        <v>0</v>
      </c>
      <c r="F167" s="198" t="s">
        <v>0</v>
      </c>
      <c r="G167" s="189" t="s">
        <v>0</v>
      </c>
      <c r="H167" s="188" t="s">
        <v>0</v>
      </c>
      <c r="I167" s="198" t="s">
        <v>0</v>
      </c>
      <c r="J167" s="189" t="s">
        <v>0</v>
      </c>
      <c r="K167" s="131" t="str">
        <f>$N$7</f>
        <v xml:space="preserve"> </v>
      </c>
      <c r="L167" s="230" t="str">
        <f>IF(E167=" ","Not being used ",AU164*6076.12)</f>
        <v xml:space="preserve">Not being used </v>
      </c>
      <c r="M167" s="229">
        <v>2.5</v>
      </c>
      <c r="N167" s="263" t="str">
        <f>IF(W164=1,"Need Photo","Has Photo")</f>
        <v>Has Photo</v>
      </c>
      <c r="O167" s="264" t="s">
        <v>260</v>
      </c>
      <c r="P167" s="255" t="str">
        <f>IF(E167=" ","Not being used",(IF(L167&gt;O164,"OFF STA","ON STA")))</f>
        <v>Not being used</v>
      </c>
      <c r="Q167" s="342"/>
      <c r="R167" s="343"/>
      <c r="S167" s="343"/>
      <c r="T167" s="343"/>
      <c r="U167" s="325"/>
      <c r="V167" s="326"/>
      <c r="W167" s="326"/>
      <c r="X167" s="326"/>
      <c r="Y167" s="327"/>
      <c r="Z167" s="290"/>
      <c r="AA167" s="291"/>
      <c r="AB167" s="292"/>
      <c r="AC167" s="119"/>
    </row>
    <row r="168" spans="1:47" s="120" customFormat="1" ht="78" customHeight="1" thickTop="1" thickBot="1" x14ac:dyDescent="0.3">
      <c r="A168" s="282" t="s">
        <v>264</v>
      </c>
      <c r="B168" s="283"/>
      <c r="C168" s="283"/>
      <c r="D168" s="283"/>
      <c r="E168" s="283"/>
      <c r="F168" s="283"/>
      <c r="G168" s="283"/>
      <c r="H168" s="283"/>
      <c r="I168" s="283"/>
      <c r="J168" s="283"/>
      <c r="K168" s="283"/>
      <c r="L168" s="283"/>
      <c r="M168" s="283"/>
      <c r="N168" s="283"/>
      <c r="O168" s="283"/>
      <c r="P168" s="283"/>
      <c r="Q168" s="283"/>
      <c r="R168" s="283"/>
      <c r="S168" s="283"/>
      <c r="T168" s="283"/>
      <c r="U168" s="245"/>
      <c r="V168" s="164"/>
      <c r="W168" s="164"/>
      <c r="X168" s="164"/>
      <c r="Y168" s="165"/>
      <c r="Z168" s="257"/>
      <c r="AA168" s="258"/>
      <c r="AB168" s="259"/>
      <c r="AC168" s="119"/>
    </row>
    <row r="169" spans="1:47" s="7" customFormat="1" ht="16.5" customHeight="1" thickTop="1" thickBot="1" x14ac:dyDescent="0.3">
      <c r="A169" s="575" t="s">
        <v>302</v>
      </c>
      <c r="B169" s="536" t="s">
        <v>394</v>
      </c>
      <c r="C169" s="537"/>
      <c r="D169" s="538"/>
      <c r="E169" s="539" t="s">
        <v>249</v>
      </c>
      <c r="F169" s="540"/>
      <c r="G169" s="541"/>
      <c r="H169" s="542" t="s">
        <v>251</v>
      </c>
      <c r="I169" s="540"/>
      <c r="J169" s="541"/>
      <c r="K169" s="552" t="s">
        <v>0</v>
      </c>
      <c r="L169" s="553" t="s">
        <v>0</v>
      </c>
      <c r="M169" s="554" t="s">
        <v>0</v>
      </c>
      <c r="N169" s="555" t="s">
        <v>0</v>
      </c>
      <c r="O169" s="556"/>
      <c r="P169" s="545" t="str">
        <f>P142</f>
        <v>D07 - FOXTROT-A  Westport River East Run</v>
      </c>
      <c r="Q169" s="545"/>
      <c r="R169" s="545"/>
      <c r="S169" s="545"/>
      <c r="T169" s="545"/>
      <c r="U169" s="546"/>
      <c r="V169" s="547"/>
      <c r="W169" s="548"/>
      <c r="X169" s="549"/>
      <c r="Y169" s="547"/>
      <c r="Z169" s="549"/>
      <c r="AA169" s="547"/>
      <c r="AB169" s="550"/>
      <c r="AC169" s="8"/>
    </row>
    <row r="170" spans="1:47" s="118" customFormat="1" ht="9" customHeight="1" thickTop="1" thickBot="1" x14ac:dyDescent="0.3">
      <c r="A170" s="574"/>
      <c r="B170" s="133" t="s">
        <v>11</v>
      </c>
      <c r="C170" s="134"/>
      <c r="D170" s="135" t="s">
        <v>12</v>
      </c>
      <c r="E170" s="191" t="s">
        <v>246</v>
      </c>
      <c r="F170" s="191" t="s">
        <v>247</v>
      </c>
      <c r="G170" s="183" t="s">
        <v>248</v>
      </c>
      <c r="H170" s="135" t="s">
        <v>246</v>
      </c>
      <c r="I170" s="191" t="s">
        <v>247</v>
      </c>
      <c r="J170" s="183" t="s">
        <v>248</v>
      </c>
      <c r="K170" s="136" t="s">
        <v>13</v>
      </c>
      <c r="L170" s="137" t="s">
        <v>14</v>
      </c>
      <c r="M170" s="137" t="s">
        <v>17</v>
      </c>
      <c r="N170" s="138" t="s">
        <v>15</v>
      </c>
      <c r="O170" s="139" t="s">
        <v>19</v>
      </c>
      <c r="P170" s="252" t="s">
        <v>256</v>
      </c>
      <c r="Q170" s="142" t="s">
        <v>252</v>
      </c>
      <c r="R170" s="143"/>
      <c r="S170" s="144" t="s">
        <v>191</v>
      </c>
      <c r="T170" s="243"/>
      <c r="U170" s="293" t="s">
        <v>289</v>
      </c>
      <c r="V170" s="294"/>
      <c r="W170" s="294"/>
      <c r="X170" s="294"/>
      <c r="Y170" s="295"/>
      <c r="Z170" s="173" t="s">
        <v>238</v>
      </c>
      <c r="AA170" s="174" t="s">
        <v>239</v>
      </c>
      <c r="AB170" s="175" t="s">
        <v>240</v>
      </c>
      <c r="AC170" s="214"/>
      <c r="AD170" s="215"/>
      <c r="AE170" s="216" t="s">
        <v>269</v>
      </c>
      <c r="AF170" s="215"/>
      <c r="AG170" s="216" t="s">
        <v>270</v>
      </c>
      <c r="AH170" s="216"/>
      <c r="AI170" s="216" t="s">
        <v>271</v>
      </c>
      <c r="AJ170" s="215"/>
      <c r="AK170" s="217" t="s">
        <v>281</v>
      </c>
      <c r="AL170" s="215"/>
      <c r="AM170" s="216"/>
      <c r="AN170" s="215"/>
      <c r="AO170" s="217" t="s">
        <v>278</v>
      </c>
      <c r="AP170" s="215"/>
      <c r="AQ170" s="216"/>
      <c r="AR170" s="215"/>
      <c r="AS170" s="216"/>
      <c r="AT170" s="215"/>
      <c r="AU170" s="215"/>
    </row>
    <row r="171" spans="1:47" s="121" customFormat="1" ht="15.95" customHeight="1" thickBot="1" x14ac:dyDescent="0.3">
      <c r="A171" s="125">
        <v>17552.900000000001</v>
      </c>
      <c r="B171" s="296" t="s">
        <v>356</v>
      </c>
      <c r="C171" s="299" t="s">
        <v>0</v>
      </c>
      <c r="D171" s="179" t="s">
        <v>237</v>
      </c>
      <c r="E171" s="192">
        <v>41</v>
      </c>
      <c r="F171" s="196">
        <v>32</v>
      </c>
      <c r="G171" s="126">
        <v>44.6</v>
      </c>
      <c r="H171" s="169">
        <v>71</v>
      </c>
      <c r="I171" s="196">
        <v>3</v>
      </c>
      <c r="J171" s="126">
        <v>23.3</v>
      </c>
      <c r="K171" s="302" t="s">
        <v>0</v>
      </c>
      <c r="L171" s="304" t="s">
        <v>0</v>
      </c>
      <c r="M171" s="306">
        <v>10.5</v>
      </c>
      <c r="N171" s="307">
        <f>IF(M171=" "," ",(M171+$L$7-M174))</f>
        <v>10.199999999999999</v>
      </c>
      <c r="O171" s="309">
        <v>50</v>
      </c>
      <c r="P171" s="311">
        <v>42579</v>
      </c>
      <c r="Q171" s="140">
        <v>43245</v>
      </c>
      <c r="R171" s="141">
        <v>43398</v>
      </c>
      <c r="S171" s="313" t="s">
        <v>259</v>
      </c>
      <c r="T171" s="314"/>
      <c r="U171" s="244">
        <v>1</v>
      </c>
      <c r="V171" s="148" t="s">
        <v>0</v>
      </c>
      <c r="W171" s="149" t="s">
        <v>0</v>
      </c>
      <c r="X171" s="150" t="s">
        <v>0</v>
      </c>
      <c r="Y171" s="151" t="s">
        <v>0</v>
      </c>
      <c r="Z171" s="171" t="s">
        <v>0</v>
      </c>
      <c r="AA171" s="170" t="s">
        <v>0</v>
      </c>
      <c r="AB171" s="172" t="s">
        <v>0</v>
      </c>
      <c r="AC171" s="218" t="s">
        <v>237</v>
      </c>
      <c r="AD171" s="221" t="s">
        <v>265</v>
      </c>
      <c r="AE171" s="220">
        <f>E171+F171/60+G171/60/60</f>
        <v>41.545722222222217</v>
      </c>
      <c r="AF171" s="221" t="s">
        <v>266</v>
      </c>
      <c r="AG171" s="220" t="e">
        <f>E174+F174/60+G174/60/60</f>
        <v>#VALUE!</v>
      </c>
      <c r="AH171" s="227" t="s">
        <v>272</v>
      </c>
      <c r="AI171" s="220" t="e">
        <f>AG171-AE171</f>
        <v>#VALUE!</v>
      </c>
      <c r="AJ171" s="221" t="s">
        <v>274</v>
      </c>
      <c r="AK171" s="220" t="e">
        <f>AI172*60*COS((AE171+AG171)/2*PI()/180)</f>
        <v>#VALUE!</v>
      </c>
      <c r="AL171" s="221" t="s">
        <v>276</v>
      </c>
      <c r="AM171" s="220" t="e">
        <f>AK171*6076.12</f>
        <v>#VALUE!</v>
      </c>
      <c r="AN171" s="221" t="s">
        <v>279</v>
      </c>
      <c r="AO171" s="220">
        <f>AE171*PI()/180</f>
        <v>0.72510964289675306</v>
      </c>
      <c r="AP171" s="221" t="s">
        <v>282</v>
      </c>
      <c r="AQ171" s="220" t="e">
        <f>AG171 *PI()/180</f>
        <v>#VALUE!</v>
      </c>
      <c r="AR171" s="221" t="s">
        <v>284</v>
      </c>
      <c r="AS171" s="220" t="e">
        <f>1*ATAN2(COS(AO171)*SIN(AQ171)-SIN(AO171)*COS(AQ171)*COS(AQ172-AO172),SIN(AQ172-AO172)*COS(AQ171))</f>
        <v>#VALUE!</v>
      </c>
      <c r="AT171" s="222" t="s">
        <v>287</v>
      </c>
      <c r="AU171" s="228" t="e">
        <f>SQRT(AK172*AK172+AK171*AK171)</f>
        <v>#VALUE!</v>
      </c>
    </row>
    <row r="172" spans="1:47" s="121" customFormat="1" ht="15.95" customHeight="1" thickTop="1" thickBot="1" x14ac:dyDescent="0.3">
      <c r="A172" s="181">
        <v>200100662453</v>
      </c>
      <c r="B172" s="297"/>
      <c r="C172" s="300"/>
      <c r="D172" s="179" t="s">
        <v>242</v>
      </c>
      <c r="E172" s="193">
        <f t="shared" ref="E172:J172" si="21">E171</f>
        <v>41</v>
      </c>
      <c r="F172" s="197">
        <f t="shared" si="21"/>
        <v>32</v>
      </c>
      <c r="G172" s="186">
        <f t="shared" si="21"/>
        <v>44.6</v>
      </c>
      <c r="H172" s="157">
        <f t="shared" si="21"/>
        <v>71</v>
      </c>
      <c r="I172" s="197">
        <f t="shared" si="21"/>
        <v>3</v>
      </c>
      <c r="J172" s="187">
        <f t="shared" si="21"/>
        <v>23.3</v>
      </c>
      <c r="K172" s="303"/>
      <c r="L172" s="305"/>
      <c r="M172" s="306"/>
      <c r="N172" s="308"/>
      <c r="O172" s="310"/>
      <c r="P172" s="312"/>
      <c r="Q172" s="315" t="s">
        <v>391</v>
      </c>
      <c r="R172" s="316"/>
      <c r="S172" s="316"/>
      <c r="T172" s="316"/>
      <c r="U172" s="319" t="s">
        <v>291</v>
      </c>
      <c r="V172" s="320"/>
      <c r="W172" s="320"/>
      <c r="X172" s="320"/>
      <c r="Y172" s="321"/>
      <c r="Z172" s="284" t="s">
        <v>306</v>
      </c>
      <c r="AA172" s="285"/>
      <c r="AB172" s="286"/>
      <c r="AC172" s="218" t="s">
        <v>192</v>
      </c>
      <c r="AD172" s="221" t="s">
        <v>267</v>
      </c>
      <c r="AE172" s="220">
        <f>H171+I171/60+J171/60/60</f>
        <v>71.056472222222226</v>
      </c>
      <c r="AF172" s="221" t="s">
        <v>268</v>
      </c>
      <c r="AG172" s="220" t="e">
        <f>H174+I174/60+J174/60/60</f>
        <v>#VALUE!</v>
      </c>
      <c r="AH172" s="227" t="s">
        <v>273</v>
      </c>
      <c r="AI172" s="220" t="e">
        <f>AE172-AG172</f>
        <v>#VALUE!</v>
      </c>
      <c r="AJ172" s="221" t="s">
        <v>275</v>
      </c>
      <c r="AK172" s="220" t="e">
        <f>AI171*60</f>
        <v>#VALUE!</v>
      </c>
      <c r="AL172" s="221" t="s">
        <v>277</v>
      </c>
      <c r="AM172" s="220" t="e">
        <f>AK172*6076.12</f>
        <v>#VALUE!</v>
      </c>
      <c r="AN172" s="221" t="s">
        <v>280</v>
      </c>
      <c r="AO172" s="220">
        <f>AE172*PI()/180</f>
        <v>1.2401693951296697</v>
      </c>
      <c r="AP172" s="221" t="s">
        <v>283</v>
      </c>
      <c r="AQ172" s="220" t="e">
        <f>AG172*PI()/180</f>
        <v>#VALUE!</v>
      </c>
      <c r="AR172" s="221" t="s">
        <v>285</v>
      </c>
      <c r="AS172" s="219" t="e">
        <f>IF(360+AS171/(2*PI())*360&gt;360,AS171/(PI())*360,360+AS171/(2*PI())*360)</f>
        <v>#VALUE!</v>
      </c>
      <c r="AT172" s="223"/>
      <c r="AU172" s="223"/>
    </row>
    <row r="173" spans="1:47" s="121" customFormat="1" ht="15.95" customHeight="1" thickBot="1" x14ac:dyDescent="0.3">
      <c r="A173" s="176">
        <v>31</v>
      </c>
      <c r="B173" s="297"/>
      <c r="C173" s="300"/>
      <c r="D173" s="179" t="s">
        <v>243</v>
      </c>
      <c r="E173" s="279" t="s">
        <v>261</v>
      </c>
      <c r="F173" s="280"/>
      <c r="G173" s="280"/>
      <c r="H173" s="280"/>
      <c r="I173" s="280"/>
      <c r="J173" s="281"/>
      <c r="K173" s="127" t="s">
        <v>16</v>
      </c>
      <c r="L173" s="237" t="s">
        <v>288</v>
      </c>
      <c r="M173" s="128" t="s">
        <v>250</v>
      </c>
      <c r="N173" s="129" t="s">
        <v>4</v>
      </c>
      <c r="O173" s="130" t="s">
        <v>18</v>
      </c>
      <c r="P173" s="253" t="s">
        <v>188</v>
      </c>
      <c r="Q173" s="318"/>
      <c r="R173" s="316"/>
      <c r="S173" s="316"/>
      <c r="T173" s="316"/>
      <c r="U173" s="322"/>
      <c r="V173" s="323"/>
      <c r="W173" s="323"/>
      <c r="X173" s="323"/>
      <c r="Y173" s="324"/>
      <c r="Z173" s="287"/>
      <c r="AA173" s="288"/>
      <c r="AB173" s="289"/>
      <c r="AC173" s="224"/>
      <c r="AD173" s="223"/>
      <c r="AE173" s="223"/>
      <c r="AF173" s="223"/>
      <c r="AG173" s="223"/>
      <c r="AH173" s="223"/>
      <c r="AI173" s="223"/>
      <c r="AJ173" s="223"/>
      <c r="AK173" s="223"/>
      <c r="AL173" s="223"/>
      <c r="AM173" s="223"/>
      <c r="AN173" s="223"/>
      <c r="AO173" s="223"/>
      <c r="AP173" s="223"/>
      <c r="AQ173" s="223"/>
      <c r="AR173" s="221" t="s">
        <v>286</v>
      </c>
      <c r="AS173" s="219" t="e">
        <f>61.582*ACOS(SIN(AE171)*SIN(AG171)+COS(AE171)*COS(AG171)*(AE172-AG172))*6076.12</f>
        <v>#VALUE!</v>
      </c>
      <c r="AT173" s="223"/>
      <c r="AU173" s="223"/>
    </row>
    <row r="174" spans="1:47" s="120" customFormat="1" ht="35.1" customHeight="1" thickTop="1" thickBot="1" x14ac:dyDescent="0.3">
      <c r="A174" s="177" t="str">
        <f>IF(Z171=1,"VERIFIED",IF(AA171=1,"CHECKED",IF(V171=1,"RECHECK",IF(X171=1,"VERIFY",IF(Y171=1,"NEED APP","NOT SCHED")))))</f>
        <v>NOT SCHED</v>
      </c>
      <c r="B174" s="298"/>
      <c r="C174" s="301"/>
      <c r="D174" s="180" t="s">
        <v>192</v>
      </c>
      <c r="E174" s="194" t="s">
        <v>0</v>
      </c>
      <c r="F174" s="198" t="s">
        <v>0</v>
      </c>
      <c r="G174" s="189" t="s">
        <v>0</v>
      </c>
      <c r="H174" s="188" t="s">
        <v>0</v>
      </c>
      <c r="I174" s="198" t="s">
        <v>0</v>
      </c>
      <c r="J174" s="189" t="s">
        <v>0</v>
      </c>
      <c r="K174" s="131" t="str">
        <f>$N$7</f>
        <v xml:space="preserve"> </v>
      </c>
      <c r="L174" s="230" t="str">
        <f>IF(E174=" ","Not being used ",AU171*6076.12)</f>
        <v xml:space="preserve">Not being used </v>
      </c>
      <c r="M174" s="229">
        <v>0.3</v>
      </c>
      <c r="N174" s="265" t="str">
        <f>IF(W171=1,"Need Photo","Has Photo")</f>
        <v>Has Photo</v>
      </c>
      <c r="O174" s="264" t="s">
        <v>260</v>
      </c>
      <c r="P174" s="255" t="str">
        <f>IF(E174=" ","Not being used",(IF(L174&gt;O171,"OFF STA","ON STA")))</f>
        <v>Not being used</v>
      </c>
      <c r="Q174" s="342"/>
      <c r="R174" s="343"/>
      <c r="S174" s="343"/>
      <c r="T174" s="343"/>
      <c r="U174" s="325"/>
      <c r="V174" s="326"/>
      <c r="W174" s="326"/>
      <c r="X174" s="326"/>
      <c r="Y174" s="327"/>
      <c r="Z174" s="290"/>
      <c r="AA174" s="291"/>
      <c r="AB174" s="292"/>
      <c r="AC174" s="119"/>
    </row>
    <row r="175" spans="1:47" s="118" customFormat="1" ht="9" customHeight="1" thickTop="1" thickBot="1" x14ac:dyDescent="0.3">
      <c r="A175" s="241"/>
      <c r="B175" s="133" t="s">
        <v>11</v>
      </c>
      <c r="C175" s="134"/>
      <c r="D175" s="135" t="s">
        <v>12</v>
      </c>
      <c r="E175" s="191" t="s">
        <v>246</v>
      </c>
      <c r="F175" s="191" t="s">
        <v>247</v>
      </c>
      <c r="G175" s="183" t="s">
        <v>248</v>
      </c>
      <c r="H175" s="135" t="s">
        <v>246</v>
      </c>
      <c r="I175" s="191" t="s">
        <v>247</v>
      </c>
      <c r="J175" s="183" t="s">
        <v>248</v>
      </c>
      <c r="K175" s="136" t="s">
        <v>13</v>
      </c>
      <c r="L175" s="137" t="s">
        <v>14</v>
      </c>
      <c r="M175" s="137" t="s">
        <v>17</v>
      </c>
      <c r="N175" s="138" t="s">
        <v>15</v>
      </c>
      <c r="O175" s="139" t="s">
        <v>19</v>
      </c>
      <c r="P175" s="252" t="s">
        <v>256</v>
      </c>
      <c r="Q175" s="142" t="s">
        <v>252</v>
      </c>
      <c r="R175" s="143"/>
      <c r="S175" s="144" t="s">
        <v>191</v>
      </c>
      <c r="T175" s="243"/>
      <c r="U175" s="293" t="s">
        <v>289</v>
      </c>
      <c r="V175" s="294"/>
      <c r="W175" s="294"/>
      <c r="X175" s="294"/>
      <c r="Y175" s="295"/>
      <c r="Z175" s="173" t="s">
        <v>238</v>
      </c>
      <c r="AA175" s="174" t="s">
        <v>239</v>
      </c>
      <c r="AB175" s="175" t="s">
        <v>240</v>
      </c>
      <c r="AC175" s="214"/>
      <c r="AD175" s="215"/>
      <c r="AE175" s="216" t="s">
        <v>269</v>
      </c>
      <c r="AF175" s="215"/>
      <c r="AG175" s="216" t="s">
        <v>270</v>
      </c>
      <c r="AH175" s="216"/>
      <c r="AI175" s="216" t="s">
        <v>271</v>
      </c>
      <c r="AJ175" s="215"/>
      <c r="AK175" s="217" t="s">
        <v>281</v>
      </c>
      <c r="AL175" s="215"/>
      <c r="AM175" s="216"/>
      <c r="AN175" s="215"/>
      <c r="AO175" s="217" t="s">
        <v>278</v>
      </c>
      <c r="AP175" s="215"/>
      <c r="AQ175" s="216"/>
      <c r="AR175" s="215"/>
      <c r="AS175" s="216"/>
      <c r="AT175" s="215"/>
      <c r="AU175" s="215"/>
    </row>
    <row r="176" spans="1:47" s="121" customFormat="1" ht="15.95" customHeight="1" thickBot="1" x14ac:dyDescent="0.3">
      <c r="A176" s="125">
        <v>17553</v>
      </c>
      <c r="B176" s="296" t="s">
        <v>357</v>
      </c>
      <c r="C176" s="299" t="s">
        <v>0</v>
      </c>
      <c r="D176" s="179" t="s">
        <v>237</v>
      </c>
      <c r="E176" s="192">
        <v>41</v>
      </c>
      <c r="F176" s="196">
        <v>32</v>
      </c>
      <c r="G176" s="126">
        <v>45.5</v>
      </c>
      <c r="H176" s="169">
        <v>71</v>
      </c>
      <c r="I176" s="196">
        <v>3</v>
      </c>
      <c r="J176" s="126">
        <v>17.8</v>
      </c>
      <c r="K176" s="302" t="s">
        <v>0</v>
      </c>
      <c r="L176" s="304" t="s">
        <v>0</v>
      </c>
      <c r="M176" s="306">
        <v>6.6</v>
      </c>
      <c r="N176" s="307">
        <f>IF(M176=" "," ",(M176+$L$7-M179))</f>
        <v>3.9999999999999996</v>
      </c>
      <c r="O176" s="309">
        <v>50</v>
      </c>
      <c r="P176" s="311">
        <v>42901</v>
      </c>
      <c r="Q176" s="140">
        <v>43245</v>
      </c>
      <c r="R176" s="141">
        <v>43398</v>
      </c>
      <c r="S176" s="313" t="s">
        <v>325</v>
      </c>
      <c r="T176" s="314"/>
      <c r="U176" s="244">
        <v>1</v>
      </c>
      <c r="V176" s="148">
        <v>1</v>
      </c>
      <c r="W176" s="149" t="s">
        <v>0</v>
      </c>
      <c r="X176" s="150" t="s">
        <v>0</v>
      </c>
      <c r="Y176" s="151" t="s">
        <v>0</v>
      </c>
      <c r="Z176" s="171" t="s">
        <v>0</v>
      </c>
      <c r="AA176" s="170" t="s">
        <v>0</v>
      </c>
      <c r="AB176" s="172" t="s">
        <v>0</v>
      </c>
      <c r="AC176" s="218" t="s">
        <v>237</v>
      </c>
      <c r="AD176" s="221" t="s">
        <v>265</v>
      </c>
      <c r="AE176" s="220">
        <f>E176+F176/60+G176/60/60</f>
        <v>41.545972222222218</v>
      </c>
      <c r="AF176" s="221" t="s">
        <v>266</v>
      </c>
      <c r="AG176" s="220" t="e">
        <f>E179+F179/60+G179/60/60</f>
        <v>#VALUE!</v>
      </c>
      <c r="AH176" s="227" t="s">
        <v>272</v>
      </c>
      <c r="AI176" s="220" t="e">
        <f>AG176-AE176</f>
        <v>#VALUE!</v>
      </c>
      <c r="AJ176" s="221" t="s">
        <v>274</v>
      </c>
      <c r="AK176" s="220" t="e">
        <f>AI177*60*COS((AE176+AG176)/2*PI()/180)</f>
        <v>#VALUE!</v>
      </c>
      <c r="AL176" s="221" t="s">
        <v>276</v>
      </c>
      <c r="AM176" s="220" t="e">
        <f>AK176*6076.12</f>
        <v>#VALUE!</v>
      </c>
      <c r="AN176" s="221" t="s">
        <v>279</v>
      </c>
      <c r="AO176" s="220">
        <f>AE176*PI()/180</f>
        <v>0.72511400621988298</v>
      </c>
      <c r="AP176" s="221" t="s">
        <v>282</v>
      </c>
      <c r="AQ176" s="220" t="e">
        <f>AG176 *PI()/180</f>
        <v>#VALUE!</v>
      </c>
      <c r="AR176" s="221" t="s">
        <v>284</v>
      </c>
      <c r="AS176" s="220" t="e">
        <f>1*ATAN2(COS(AO176)*SIN(AQ176)-SIN(AO176)*COS(AQ176)*COS(AQ177-AO177),SIN(AQ177-AO177)*COS(AQ176))</f>
        <v>#VALUE!</v>
      </c>
      <c r="AT176" s="222" t="s">
        <v>287</v>
      </c>
      <c r="AU176" s="228" t="e">
        <f>SQRT(AK177*AK177+AK176*AK176)</f>
        <v>#VALUE!</v>
      </c>
    </row>
    <row r="177" spans="1:47" s="121" customFormat="1" ht="15.95" customHeight="1" thickTop="1" thickBot="1" x14ac:dyDescent="0.3">
      <c r="A177" s="181">
        <v>200100662455</v>
      </c>
      <c r="B177" s="297"/>
      <c r="C177" s="300"/>
      <c r="D177" s="179" t="s">
        <v>242</v>
      </c>
      <c r="E177" s="193">
        <f t="shared" ref="E177:J177" si="22">E176</f>
        <v>41</v>
      </c>
      <c r="F177" s="197">
        <f t="shared" si="22"/>
        <v>32</v>
      </c>
      <c r="G177" s="186">
        <f t="shared" si="22"/>
        <v>45.5</v>
      </c>
      <c r="H177" s="157">
        <f t="shared" si="22"/>
        <v>71</v>
      </c>
      <c r="I177" s="197">
        <f t="shared" si="22"/>
        <v>3</v>
      </c>
      <c r="J177" s="187">
        <f t="shared" si="22"/>
        <v>17.8</v>
      </c>
      <c r="K177" s="303"/>
      <c r="L177" s="305"/>
      <c r="M177" s="306"/>
      <c r="N177" s="308"/>
      <c r="O177" s="310"/>
      <c r="P177" s="312"/>
      <c r="Q177" s="328" t="s">
        <v>404</v>
      </c>
      <c r="R177" s="329"/>
      <c r="S177" s="329"/>
      <c r="T177" s="329"/>
      <c r="U177" s="333" t="s">
        <v>293</v>
      </c>
      <c r="V177" s="334"/>
      <c r="W177" s="334"/>
      <c r="X177" s="334"/>
      <c r="Y177" s="335"/>
      <c r="Z177" s="284" t="s">
        <v>306</v>
      </c>
      <c r="AA177" s="285"/>
      <c r="AB177" s="286"/>
      <c r="AC177" s="218" t="s">
        <v>192</v>
      </c>
      <c r="AD177" s="221" t="s">
        <v>267</v>
      </c>
      <c r="AE177" s="220">
        <f>H176+I176/60+J176/60/60</f>
        <v>71.054944444444445</v>
      </c>
      <c r="AF177" s="221" t="s">
        <v>268</v>
      </c>
      <c r="AG177" s="220" t="e">
        <f>H179+I179/60+J179/60/60</f>
        <v>#VALUE!</v>
      </c>
      <c r="AH177" s="227" t="s">
        <v>273</v>
      </c>
      <c r="AI177" s="220" t="e">
        <f>AE177-AG177</f>
        <v>#VALUE!</v>
      </c>
      <c r="AJ177" s="221" t="s">
        <v>275</v>
      </c>
      <c r="AK177" s="220" t="e">
        <f>AI176*60</f>
        <v>#VALUE!</v>
      </c>
      <c r="AL177" s="221" t="s">
        <v>277</v>
      </c>
      <c r="AM177" s="220" t="e">
        <f>AK177*6076.12</f>
        <v>#VALUE!</v>
      </c>
      <c r="AN177" s="221" t="s">
        <v>280</v>
      </c>
      <c r="AO177" s="220">
        <f>AE177*PI()/180</f>
        <v>1.2401427303772086</v>
      </c>
      <c r="AP177" s="221" t="s">
        <v>283</v>
      </c>
      <c r="AQ177" s="220" t="e">
        <f>AG177*PI()/180</f>
        <v>#VALUE!</v>
      </c>
      <c r="AR177" s="221" t="s">
        <v>285</v>
      </c>
      <c r="AS177" s="219" t="e">
        <f>IF(360+AS176/(2*PI())*360&gt;360,AS176/(PI())*360,360+AS176/(2*PI())*360)</f>
        <v>#VALUE!</v>
      </c>
      <c r="AT177" s="223"/>
      <c r="AU177" s="223"/>
    </row>
    <row r="178" spans="1:47" s="121" customFormat="1" ht="15.95" customHeight="1" thickBot="1" x14ac:dyDescent="0.3">
      <c r="A178" s="176">
        <v>32</v>
      </c>
      <c r="B178" s="297"/>
      <c r="C178" s="300"/>
      <c r="D178" s="179" t="s">
        <v>243</v>
      </c>
      <c r="E178" s="279" t="s">
        <v>261</v>
      </c>
      <c r="F178" s="280"/>
      <c r="G178" s="280"/>
      <c r="H178" s="280"/>
      <c r="I178" s="280"/>
      <c r="J178" s="281"/>
      <c r="K178" s="127" t="s">
        <v>16</v>
      </c>
      <c r="L178" s="237" t="s">
        <v>288</v>
      </c>
      <c r="M178" s="128" t="s">
        <v>250</v>
      </c>
      <c r="N178" s="129" t="s">
        <v>4</v>
      </c>
      <c r="O178" s="130" t="s">
        <v>18</v>
      </c>
      <c r="P178" s="253" t="s">
        <v>188</v>
      </c>
      <c r="Q178" s="330"/>
      <c r="R178" s="329"/>
      <c r="S178" s="329"/>
      <c r="T178" s="329"/>
      <c r="U178" s="336"/>
      <c r="V178" s="337"/>
      <c r="W178" s="337"/>
      <c r="X178" s="337"/>
      <c r="Y178" s="338"/>
      <c r="Z178" s="287"/>
      <c r="AA178" s="288"/>
      <c r="AB178" s="289"/>
      <c r="AC178" s="224"/>
      <c r="AD178" s="223"/>
      <c r="AE178" s="223"/>
      <c r="AF178" s="223"/>
      <c r="AG178" s="223"/>
      <c r="AH178" s="223"/>
      <c r="AI178" s="223"/>
      <c r="AJ178" s="223"/>
      <c r="AK178" s="223"/>
      <c r="AL178" s="223"/>
      <c r="AM178" s="223"/>
      <c r="AN178" s="223"/>
      <c r="AO178" s="223"/>
      <c r="AP178" s="223"/>
      <c r="AQ178" s="223"/>
      <c r="AR178" s="221" t="s">
        <v>286</v>
      </c>
      <c r="AS178" s="219" t="e">
        <f>61.582*ACOS(SIN(AE176)*SIN(AG176)+COS(AE176)*COS(AG176)*(AE177-AG177))*6076.12</f>
        <v>#VALUE!</v>
      </c>
      <c r="AT178" s="223"/>
      <c r="AU178" s="223"/>
    </row>
    <row r="179" spans="1:47" s="120" customFormat="1" ht="35.1" customHeight="1" thickTop="1" thickBot="1" x14ac:dyDescent="0.3">
      <c r="A179" s="256" t="str">
        <f>IF(Z176=1,"VERIFIED",IF(AA176=1,"CHECKED",IF(V176=1,"RECHECK",IF(X176=1,"VERIFY",IF(Y176=1,"NEED APP","NOT SCHED")))))</f>
        <v>RECHECK</v>
      </c>
      <c r="B179" s="298"/>
      <c r="C179" s="301"/>
      <c r="D179" s="180" t="s">
        <v>192</v>
      </c>
      <c r="E179" s="194" t="s">
        <v>0</v>
      </c>
      <c r="F179" s="198" t="s">
        <v>0</v>
      </c>
      <c r="G179" s="189" t="s">
        <v>0</v>
      </c>
      <c r="H179" s="188" t="s">
        <v>0</v>
      </c>
      <c r="I179" s="198" t="s">
        <v>0</v>
      </c>
      <c r="J179" s="189" t="s">
        <v>0</v>
      </c>
      <c r="K179" s="131" t="str">
        <f>$N$7</f>
        <v xml:space="preserve"> </v>
      </c>
      <c r="L179" s="230" t="str">
        <f>IF(E179=" ","Not being used ",AU176*6076.12)</f>
        <v xml:space="preserve">Not being used </v>
      </c>
      <c r="M179" s="229">
        <v>2.6</v>
      </c>
      <c r="N179" s="263" t="str">
        <f>IF(W176=1,"Need Photo","Has Photo")</f>
        <v>Has Photo</v>
      </c>
      <c r="O179" s="264" t="s">
        <v>260</v>
      </c>
      <c r="P179" s="255" t="str">
        <f>IF(E179=" ","Not being used",(IF(L179&gt;O176,"OFF STA","ON STA")))</f>
        <v>Not being used</v>
      </c>
      <c r="Q179" s="331"/>
      <c r="R179" s="332"/>
      <c r="S179" s="332"/>
      <c r="T179" s="332"/>
      <c r="U179" s="339"/>
      <c r="V179" s="340"/>
      <c r="W179" s="340"/>
      <c r="X179" s="340"/>
      <c r="Y179" s="341"/>
      <c r="Z179" s="290"/>
      <c r="AA179" s="291"/>
      <c r="AB179" s="292"/>
      <c r="AC179" s="119"/>
    </row>
    <row r="180" spans="1:47" s="118" customFormat="1" ht="9" customHeight="1" thickTop="1" thickBot="1" x14ac:dyDescent="0.3">
      <c r="A180" s="241"/>
      <c r="B180" s="133" t="s">
        <v>11</v>
      </c>
      <c r="C180" s="134"/>
      <c r="D180" s="135" t="s">
        <v>12</v>
      </c>
      <c r="E180" s="191" t="s">
        <v>246</v>
      </c>
      <c r="F180" s="191" t="s">
        <v>247</v>
      </c>
      <c r="G180" s="183" t="s">
        <v>248</v>
      </c>
      <c r="H180" s="135" t="s">
        <v>246</v>
      </c>
      <c r="I180" s="191" t="s">
        <v>247</v>
      </c>
      <c r="J180" s="183" t="s">
        <v>248</v>
      </c>
      <c r="K180" s="136" t="s">
        <v>13</v>
      </c>
      <c r="L180" s="137" t="s">
        <v>14</v>
      </c>
      <c r="M180" s="137" t="s">
        <v>17</v>
      </c>
      <c r="N180" s="138" t="s">
        <v>15</v>
      </c>
      <c r="O180" s="139" t="s">
        <v>19</v>
      </c>
      <c r="P180" s="252" t="s">
        <v>256</v>
      </c>
      <c r="Q180" s="142" t="s">
        <v>252</v>
      </c>
      <c r="R180" s="143"/>
      <c r="S180" s="144" t="s">
        <v>191</v>
      </c>
      <c r="T180" s="243"/>
      <c r="U180" s="293" t="s">
        <v>289</v>
      </c>
      <c r="V180" s="294"/>
      <c r="W180" s="294"/>
      <c r="X180" s="294"/>
      <c r="Y180" s="295"/>
      <c r="Z180" s="145" t="s">
        <v>238</v>
      </c>
      <c r="AA180" s="146" t="s">
        <v>239</v>
      </c>
      <c r="AB180" s="147" t="s">
        <v>240</v>
      </c>
      <c r="AC180" s="214"/>
      <c r="AD180" s="215"/>
      <c r="AE180" s="216" t="s">
        <v>269</v>
      </c>
      <c r="AF180" s="215"/>
      <c r="AG180" s="216" t="s">
        <v>270</v>
      </c>
      <c r="AH180" s="216"/>
      <c r="AI180" s="216" t="s">
        <v>271</v>
      </c>
      <c r="AJ180" s="215"/>
      <c r="AK180" s="217" t="s">
        <v>281</v>
      </c>
      <c r="AL180" s="215"/>
      <c r="AM180" s="216"/>
      <c r="AN180" s="215"/>
      <c r="AO180" s="217" t="s">
        <v>278</v>
      </c>
      <c r="AP180" s="215"/>
      <c r="AQ180" s="216"/>
      <c r="AR180" s="215"/>
      <c r="AS180" s="216"/>
      <c r="AT180" s="215"/>
      <c r="AU180" s="215"/>
    </row>
    <row r="181" spans="1:47" s="121" customFormat="1" ht="15.95" customHeight="1" thickBot="1" x14ac:dyDescent="0.3">
      <c r="A181" s="125">
        <v>17553.099999999999</v>
      </c>
      <c r="B181" s="296" t="s">
        <v>358</v>
      </c>
      <c r="C181" s="299" t="s">
        <v>0</v>
      </c>
      <c r="D181" s="179" t="s">
        <v>237</v>
      </c>
      <c r="E181" s="192">
        <v>41</v>
      </c>
      <c r="F181" s="196">
        <v>32</v>
      </c>
      <c r="G181" s="126">
        <v>37.6</v>
      </c>
      <c r="H181" s="169">
        <v>71</v>
      </c>
      <c r="I181" s="196">
        <v>3</v>
      </c>
      <c r="J181" s="126">
        <v>13</v>
      </c>
      <c r="K181" s="302" t="s">
        <v>0</v>
      </c>
      <c r="L181" s="304" t="s">
        <v>0</v>
      </c>
      <c r="M181" s="306">
        <v>8.4</v>
      </c>
      <c r="N181" s="307">
        <f>IF(M181=" "," ",(M181+$L$7-M184))</f>
        <v>8.1</v>
      </c>
      <c r="O181" s="309">
        <v>50</v>
      </c>
      <c r="P181" s="311">
        <v>42579</v>
      </c>
      <c r="Q181" s="140">
        <v>43245</v>
      </c>
      <c r="R181" s="141">
        <v>43398</v>
      </c>
      <c r="S181" s="313" t="s">
        <v>325</v>
      </c>
      <c r="T181" s="314"/>
      <c r="U181" s="244">
        <v>1</v>
      </c>
      <c r="V181" s="148" t="s">
        <v>0</v>
      </c>
      <c r="W181" s="149" t="s">
        <v>0</v>
      </c>
      <c r="X181" s="150" t="s">
        <v>0</v>
      </c>
      <c r="Y181" s="151" t="s">
        <v>0</v>
      </c>
      <c r="Z181" s="152" t="s">
        <v>0</v>
      </c>
      <c r="AA181" s="148" t="s">
        <v>0</v>
      </c>
      <c r="AB181" s="153" t="s">
        <v>0</v>
      </c>
      <c r="AC181" s="218" t="s">
        <v>237</v>
      </c>
      <c r="AD181" s="221" t="s">
        <v>265</v>
      </c>
      <c r="AE181" s="220">
        <f>E181+F181/60+G181/60/60</f>
        <v>41.543777777777777</v>
      </c>
      <c r="AF181" s="221" t="s">
        <v>266</v>
      </c>
      <c r="AG181" s="220" t="e">
        <f>E184+F184/60+G184/60/60</f>
        <v>#VALUE!</v>
      </c>
      <c r="AH181" s="227" t="s">
        <v>272</v>
      </c>
      <c r="AI181" s="220" t="e">
        <f>AG181-AE181</f>
        <v>#VALUE!</v>
      </c>
      <c r="AJ181" s="221" t="s">
        <v>274</v>
      </c>
      <c r="AK181" s="220" t="e">
        <f>AI182*60*COS((AE181+AG181)/2*PI()/180)</f>
        <v>#VALUE!</v>
      </c>
      <c r="AL181" s="221" t="s">
        <v>276</v>
      </c>
      <c r="AM181" s="220" t="e">
        <f>AK181*6076.12</f>
        <v>#VALUE!</v>
      </c>
      <c r="AN181" s="221" t="s">
        <v>279</v>
      </c>
      <c r="AO181" s="220">
        <f>AE181*PI()/180</f>
        <v>0.72507570593907533</v>
      </c>
      <c r="AP181" s="221" t="s">
        <v>282</v>
      </c>
      <c r="AQ181" s="220" t="e">
        <f>AG181 *PI()/180</f>
        <v>#VALUE!</v>
      </c>
      <c r="AR181" s="221" t="s">
        <v>284</v>
      </c>
      <c r="AS181" s="220" t="e">
        <f>1*ATAN2(COS(AO181)*SIN(AQ181)-SIN(AO181)*COS(AQ181)*COS(AQ182-AO182),SIN(AQ182-AO182)*COS(AQ181))</f>
        <v>#VALUE!</v>
      </c>
      <c r="AT181" s="222" t="s">
        <v>287</v>
      </c>
      <c r="AU181" s="228" t="e">
        <f>SQRT(AK182*AK182+AK181*AK181)</f>
        <v>#VALUE!</v>
      </c>
    </row>
    <row r="182" spans="1:47" s="121" customFormat="1" ht="15.95" customHeight="1" thickTop="1" thickBot="1" x14ac:dyDescent="0.3">
      <c r="A182" s="181">
        <v>200100662463</v>
      </c>
      <c r="B182" s="297"/>
      <c r="C182" s="300"/>
      <c r="D182" s="179" t="s">
        <v>242</v>
      </c>
      <c r="E182" s="193">
        <f t="shared" ref="E182:J182" si="23">E181</f>
        <v>41</v>
      </c>
      <c r="F182" s="197">
        <f t="shared" si="23"/>
        <v>32</v>
      </c>
      <c r="G182" s="186">
        <f t="shared" si="23"/>
        <v>37.6</v>
      </c>
      <c r="H182" s="157">
        <f t="shared" si="23"/>
        <v>71</v>
      </c>
      <c r="I182" s="197">
        <f t="shared" si="23"/>
        <v>3</v>
      </c>
      <c r="J182" s="187">
        <f t="shared" si="23"/>
        <v>13</v>
      </c>
      <c r="K182" s="303"/>
      <c r="L182" s="305"/>
      <c r="M182" s="306"/>
      <c r="N182" s="308"/>
      <c r="O182" s="310"/>
      <c r="P182" s="312"/>
      <c r="Q182" s="315" t="s">
        <v>359</v>
      </c>
      <c r="R182" s="316"/>
      <c r="S182" s="316"/>
      <c r="T182" s="317"/>
      <c r="U182" s="319" t="s">
        <v>291</v>
      </c>
      <c r="V182" s="320"/>
      <c r="W182" s="320"/>
      <c r="X182" s="320"/>
      <c r="Y182" s="321"/>
      <c r="Z182" s="284" t="s">
        <v>306</v>
      </c>
      <c r="AA182" s="285"/>
      <c r="AB182" s="286"/>
      <c r="AC182" s="218" t="s">
        <v>192</v>
      </c>
      <c r="AD182" s="221" t="s">
        <v>267</v>
      </c>
      <c r="AE182" s="220">
        <f>H181+I181/60+J181/60/60</f>
        <v>71.05361111111111</v>
      </c>
      <c r="AF182" s="221" t="s">
        <v>268</v>
      </c>
      <c r="AG182" s="220" t="e">
        <f>H184+I184/60+J184/60/60</f>
        <v>#VALUE!</v>
      </c>
      <c r="AH182" s="227" t="s">
        <v>273</v>
      </c>
      <c r="AI182" s="220" t="e">
        <f>AE182-AG182</f>
        <v>#VALUE!</v>
      </c>
      <c r="AJ182" s="221" t="s">
        <v>275</v>
      </c>
      <c r="AK182" s="220" t="e">
        <f>AI181*60</f>
        <v>#VALUE!</v>
      </c>
      <c r="AL182" s="221" t="s">
        <v>277</v>
      </c>
      <c r="AM182" s="220" t="e">
        <f>AK182*6076.12</f>
        <v>#VALUE!</v>
      </c>
      <c r="AN182" s="221" t="s">
        <v>280</v>
      </c>
      <c r="AO182" s="220">
        <f>AE182*PI()/180</f>
        <v>1.2401194593205154</v>
      </c>
      <c r="AP182" s="221" t="s">
        <v>283</v>
      </c>
      <c r="AQ182" s="220" t="e">
        <f>AG182*PI()/180</f>
        <v>#VALUE!</v>
      </c>
      <c r="AR182" s="221" t="s">
        <v>285</v>
      </c>
      <c r="AS182" s="219" t="e">
        <f>IF(360+AS181/(2*PI())*360&gt;360,AS181/(PI())*360,360+AS181/(2*PI())*360)</f>
        <v>#VALUE!</v>
      </c>
      <c r="AT182" s="223"/>
      <c r="AU182" s="223"/>
    </row>
    <row r="183" spans="1:47" s="121" customFormat="1" ht="15.95" customHeight="1" thickBot="1" x14ac:dyDescent="0.3">
      <c r="A183" s="176">
        <v>33</v>
      </c>
      <c r="B183" s="297"/>
      <c r="C183" s="300"/>
      <c r="D183" s="179" t="s">
        <v>243</v>
      </c>
      <c r="E183" s="279" t="s">
        <v>261</v>
      </c>
      <c r="F183" s="280"/>
      <c r="G183" s="280"/>
      <c r="H183" s="280"/>
      <c r="I183" s="280"/>
      <c r="J183" s="281"/>
      <c r="K183" s="127" t="s">
        <v>16</v>
      </c>
      <c r="L183" s="237" t="s">
        <v>288</v>
      </c>
      <c r="M183" s="128" t="s">
        <v>250</v>
      </c>
      <c r="N183" s="129" t="s">
        <v>4</v>
      </c>
      <c r="O183" s="130" t="s">
        <v>18</v>
      </c>
      <c r="P183" s="253" t="s">
        <v>188</v>
      </c>
      <c r="Q183" s="318"/>
      <c r="R183" s="316"/>
      <c r="S183" s="316"/>
      <c r="T183" s="317"/>
      <c r="U183" s="322"/>
      <c r="V183" s="323"/>
      <c r="W183" s="323"/>
      <c r="X183" s="323"/>
      <c r="Y183" s="324"/>
      <c r="Z183" s="287"/>
      <c r="AA183" s="288"/>
      <c r="AB183" s="289"/>
      <c r="AC183" s="224"/>
      <c r="AD183" s="223"/>
      <c r="AE183" s="223"/>
      <c r="AF183" s="223"/>
      <c r="AG183" s="223"/>
      <c r="AH183" s="223"/>
      <c r="AI183" s="223"/>
      <c r="AJ183" s="223"/>
      <c r="AK183" s="223"/>
      <c r="AL183" s="223"/>
      <c r="AM183" s="223"/>
      <c r="AN183" s="223"/>
      <c r="AO183" s="223"/>
      <c r="AP183" s="223"/>
      <c r="AQ183" s="223"/>
      <c r="AR183" s="221" t="s">
        <v>286</v>
      </c>
      <c r="AS183" s="219" t="e">
        <f>61.582*ACOS(SIN(AE181)*SIN(AG181)+COS(AE181)*COS(AG181)*(AE182-AG182))*6076.12</f>
        <v>#VALUE!</v>
      </c>
      <c r="AT183" s="223"/>
      <c r="AU183" s="223"/>
    </row>
    <row r="184" spans="1:47" s="120" customFormat="1" ht="35.1" customHeight="1" thickTop="1" thickBot="1" x14ac:dyDescent="0.3">
      <c r="A184" s="177" t="str">
        <f>IF(Z181=1,"VERIFIED",IF(AA181=1,"CHECKED",IF(V181=1,"RECHECK",IF(X181=1,"VERIFY",IF(Y181=1,"NEED APP","NOT SCHED")))))</f>
        <v>NOT SCHED</v>
      </c>
      <c r="B184" s="298"/>
      <c r="C184" s="301"/>
      <c r="D184" s="180" t="s">
        <v>192</v>
      </c>
      <c r="E184" s="194" t="s">
        <v>0</v>
      </c>
      <c r="F184" s="198" t="s">
        <v>0</v>
      </c>
      <c r="G184" s="189" t="s">
        <v>0</v>
      </c>
      <c r="H184" s="188" t="s">
        <v>0</v>
      </c>
      <c r="I184" s="198" t="s">
        <v>0</v>
      </c>
      <c r="J184" s="189" t="s">
        <v>0</v>
      </c>
      <c r="K184" s="131" t="str">
        <f>$N$7</f>
        <v xml:space="preserve"> </v>
      </c>
      <c r="L184" s="230" t="str">
        <f>IF(E184=" ","Not being used ",AU181*6076.12)</f>
        <v xml:space="preserve">Not being used </v>
      </c>
      <c r="M184" s="229">
        <v>0.3</v>
      </c>
      <c r="N184" s="263" t="str">
        <f>IF(W181=1,"Need Photo","Has Photo")</f>
        <v>Has Photo</v>
      </c>
      <c r="O184" s="264" t="s">
        <v>260</v>
      </c>
      <c r="P184" s="255" t="str">
        <f>IF(E184=" ","Not being used",(IF(L184&gt;O181,"OFF STA","ON STA")))</f>
        <v>Not being used</v>
      </c>
      <c r="Q184" s="318"/>
      <c r="R184" s="316"/>
      <c r="S184" s="316"/>
      <c r="T184" s="317"/>
      <c r="U184" s="325"/>
      <c r="V184" s="326"/>
      <c r="W184" s="326"/>
      <c r="X184" s="326"/>
      <c r="Y184" s="327"/>
      <c r="Z184" s="290"/>
      <c r="AA184" s="291"/>
      <c r="AB184" s="292"/>
      <c r="AC184" s="119"/>
    </row>
    <row r="185" spans="1:47" s="118" customFormat="1" ht="9" customHeight="1" thickTop="1" thickBot="1" x14ac:dyDescent="0.3">
      <c r="A185" s="241"/>
      <c r="B185" s="133" t="s">
        <v>11</v>
      </c>
      <c r="C185" s="134"/>
      <c r="D185" s="135" t="s">
        <v>12</v>
      </c>
      <c r="E185" s="191" t="s">
        <v>246</v>
      </c>
      <c r="F185" s="191" t="s">
        <v>247</v>
      </c>
      <c r="G185" s="183" t="s">
        <v>248</v>
      </c>
      <c r="H185" s="135" t="s">
        <v>246</v>
      </c>
      <c r="I185" s="191" t="s">
        <v>247</v>
      </c>
      <c r="J185" s="183" t="s">
        <v>248</v>
      </c>
      <c r="K185" s="136" t="s">
        <v>13</v>
      </c>
      <c r="L185" s="137" t="s">
        <v>14</v>
      </c>
      <c r="M185" s="137" t="s">
        <v>17</v>
      </c>
      <c r="N185" s="138" t="s">
        <v>15</v>
      </c>
      <c r="O185" s="139" t="s">
        <v>19</v>
      </c>
      <c r="P185" s="252" t="s">
        <v>256</v>
      </c>
      <c r="Q185" s="272" t="s">
        <v>252</v>
      </c>
      <c r="R185" s="273"/>
      <c r="S185" s="274" t="s">
        <v>191</v>
      </c>
      <c r="T185" s="275"/>
      <c r="U185" s="293" t="s">
        <v>289</v>
      </c>
      <c r="V185" s="294"/>
      <c r="W185" s="294"/>
      <c r="X185" s="294"/>
      <c r="Y185" s="295"/>
      <c r="Z185" s="145" t="s">
        <v>238</v>
      </c>
      <c r="AA185" s="146" t="s">
        <v>239</v>
      </c>
      <c r="AB185" s="147" t="s">
        <v>240</v>
      </c>
      <c r="AC185" s="214"/>
      <c r="AD185" s="215"/>
      <c r="AE185" s="216" t="s">
        <v>269</v>
      </c>
      <c r="AF185" s="215"/>
      <c r="AG185" s="216" t="s">
        <v>270</v>
      </c>
      <c r="AH185" s="216"/>
      <c r="AI185" s="216" t="s">
        <v>271</v>
      </c>
      <c r="AJ185" s="215"/>
      <c r="AK185" s="217" t="s">
        <v>281</v>
      </c>
      <c r="AL185" s="215"/>
      <c r="AM185" s="216"/>
      <c r="AN185" s="215"/>
      <c r="AO185" s="217" t="s">
        <v>278</v>
      </c>
      <c r="AP185" s="215"/>
      <c r="AQ185" s="216"/>
      <c r="AR185" s="215"/>
      <c r="AS185" s="216"/>
      <c r="AT185" s="215"/>
      <c r="AU185" s="215"/>
    </row>
    <row r="186" spans="1:47" s="121" customFormat="1" ht="15.95" customHeight="1" thickBot="1" x14ac:dyDescent="0.3">
      <c r="A186" s="125">
        <v>17553.2</v>
      </c>
      <c r="B186" s="296" t="s">
        <v>360</v>
      </c>
      <c r="C186" s="299" t="s">
        <v>0</v>
      </c>
      <c r="D186" s="179" t="s">
        <v>237</v>
      </c>
      <c r="E186" s="192">
        <v>41</v>
      </c>
      <c r="F186" s="196">
        <v>32</v>
      </c>
      <c r="G186" s="126">
        <v>38.4</v>
      </c>
      <c r="H186" s="169">
        <v>71</v>
      </c>
      <c r="I186" s="196">
        <v>3</v>
      </c>
      <c r="J186" s="126">
        <v>9.24</v>
      </c>
      <c r="K186" s="302" t="s">
        <v>0</v>
      </c>
      <c r="L186" s="304" t="s">
        <v>0</v>
      </c>
      <c r="M186" s="306">
        <v>6.6</v>
      </c>
      <c r="N186" s="307">
        <f>IF(M186=" "," ",(M186+$L$7-M189))</f>
        <v>5.6999999999999993</v>
      </c>
      <c r="O186" s="309">
        <v>50</v>
      </c>
      <c r="P186" s="311">
        <v>42955</v>
      </c>
      <c r="Q186" s="140">
        <v>43245</v>
      </c>
      <c r="R186" s="141">
        <v>43398</v>
      </c>
      <c r="S186" s="313" t="s">
        <v>325</v>
      </c>
      <c r="T186" s="314"/>
      <c r="U186" s="244">
        <v>1</v>
      </c>
      <c r="V186" s="148" t="s">
        <v>0</v>
      </c>
      <c r="W186" s="149" t="s">
        <v>0</v>
      </c>
      <c r="X186" s="150" t="s">
        <v>0</v>
      </c>
      <c r="Y186" s="151" t="s">
        <v>0</v>
      </c>
      <c r="Z186" s="152" t="s">
        <v>0</v>
      </c>
      <c r="AA186" s="148" t="s">
        <v>0</v>
      </c>
      <c r="AB186" s="153" t="s">
        <v>0</v>
      </c>
      <c r="AC186" s="218" t="s">
        <v>237</v>
      </c>
      <c r="AD186" s="221" t="s">
        <v>265</v>
      </c>
      <c r="AE186" s="220">
        <f>E186+F186/60+G186/60/60</f>
        <v>41.543999999999997</v>
      </c>
      <c r="AF186" s="221" t="s">
        <v>266</v>
      </c>
      <c r="AG186" s="220" t="e">
        <f>E189+F189/60+G189/60/60</f>
        <v>#VALUE!</v>
      </c>
      <c r="AH186" s="227" t="s">
        <v>272</v>
      </c>
      <c r="AI186" s="220" t="e">
        <f>AG186-AE186</f>
        <v>#VALUE!</v>
      </c>
      <c r="AJ186" s="221" t="s">
        <v>274</v>
      </c>
      <c r="AK186" s="220" t="e">
        <f>AI187*60*COS((AE186+AG186)/2*PI()/180)</f>
        <v>#VALUE!</v>
      </c>
      <c r="AL186" s="221" t="s">
        <v>276</v>
      </c>
      <c r="AM186" s="220" t="e">
        <f>AK186*6076.12</f>
        <v>#VALUE!</v>
      </c>
      <c r="AN186" s="221" t="s">
        <v>279</v>
      </c>
      <c r="AO186" s="220">
        <f>AE186*PI()/180</f>
        <v>0.72507958444852427</v>
      </c>
      <c r="AP186" s="221" t="s">
        <v>282</v>
      </c>
      <c r="AQ186" s="220" t="e">
        <f>AG186 *PI()/180</f>
        <v>#VALUE!</v>
      </c>
      <c r="AR186" s="221" t="s">
        <v>284</v>
      </c>
      <c r="AS186" s="220" t="e">
        <f>1*ATAN2(COS(AO186)*SIN(AQ186)-SIN(AO186)*COS(AQ186)*COS(AQ187-AO187),SIN(AQ187-AO187)*COS(AQ186))</f>
        <v>#VALUE!</v>
      </c>
      <c r="AT186" s="222" t="s">
        <v>287</v>
      </c>
      <c r="AU186" s="228" t="e">
        <f>SQRT(AK187*AK187+AK186*AK186)</f>
        <v>#VALUE!</v>
      </c>
    </row>
    <row r="187" spans="1:47" s="121" customFormat="1" ht="15.95" customHeight="1" thickTop="1" thickBot="1" x14ac:dyDescent="0.3">
      <c r="A187" s="181">
        <v>200100662465</v>
      </c>
      <c r="B187" s="297"/>
      <c r="C187" s="300"/>
      <c r="D187" s="179" t="s">
        <v>242</v>
      </c>
      <c r="E187" s="193">
        <f t="shared" ref="E187:J187" si="24">E186</f>
        <v>41</v>
      </c>
      <c r="F187" s="197">
        <f t="shared" si="24"/>
        <v>32</v>
      </c>
      <c r="G187" s="186">
        <f t="shared" si="24"/>
        <v>38.4</v>
      </c>
      <c r="H187" s="157">
        <f t="shared" si="24"/>
        <v>71</v>
      </c>
      <c r="I187" s="197">
        <f t="shared" si="24"/>
        <v>3</v>
      </c>
      <c r="J187" s="187">
        <f t="shared" si="24"/>
        <v>9.24</v>
      </c>
      <c r="K187" s="303"/>
      <c r="L187" s="305"/>
      <c r="M187" s="306"/>
      <c r="N187" s="308"/>
      <c r="O187" s="310"/>
      <c r="P187" s="312"/>
      <c r="Q187" s="315" t="s">
        <v>361</v>
      </c>
      <c r="R187" s="316"/>
      <c r="S187" s="316"/>
      <c r="T187" s="317"/>
      <c r="U187" s="319" t="s">
        <v>291</v>
      </c>
      <c r="V187" s="320"/>
      <c r="W187" s="320"/>
      <c r="X187" s="320"/>
      <c r="Y187" s="321"/>
      <c r="Z187" s="284" t="s">
        <v>306</v>
      </c>
      <c r="AA187" s="285"/>
      <c r="AB187" s="286"/>
      <c r="AC187" s="218" t="s">
        <v>192</v>
      </c>
      <c r="AD187" s="221" t="s">
        <v>267</v>
      </c>
      <c r="AE187" s="220">
        <f>H186+I186/60+J186/60/60</f>
        <v>71.052566666666664</v>
      </c>
      <c r="AF187" s="221" t="s">
        <v>268</v>
      </c>
      <c r="AG187" s="220" t="e">
        <f>H189+I189/60+J189/60/60</f>
        <v>#VALUE!</v>
      </c>
      <c r="AH187" s="227" t="s">
        <v>273</v>
      </c>
      <c r="AI187" s="220" t="e">
        <f>AE187-AG187</f>
        <v>#VALUE!</v>
      </c>
      <c r="AJ187" s="221" t="s">
        <v>275</v>
      </c>
      <c r="AK187" s="220" t="e">
        <f>AI186*60</f>
        <v>#VALUE!</v>
      </c>
      <c r="AL187" s="221" t="s">
        <v>277</v>
      </c>
      <c r="AM187" s="220" t="e">
        <f>AK187*6076.12</f>
        <v>#VALUE!</v>
      </c>
      <c r="AN187" s="221" t="s">
        <v>280</v>
      </c>
      <c r="AO187" s="220">
        <f>AE187*PI()/180</f>
        <v>1.2401012303261054</v>
      </c>
      <c r="AP187" s="221" t="s">
        <v>283</v>
      </c>
      <c r="AQ187" s="220" t="e">
        <f>AG187*PI()/180</f>
        <v>#VALUE!</v>
      </c>
      <c r="AR187" s="221" t="s">
        <v>285</v>
      </c>
      <c r="AS187" s="219" t="e">
        <f>IF(360+AS186/(2*PI())*360&gt;360,AS186/(PI())*360,360+AS186/(2*PI())*360)</f>
        <v>#VALUE!</v>
      </c>
      <c r="AT187" s="223"/>
      <c r="AU187" s="223"/>
    </row>
    <row r="188" spans="1:47" s="121" customFormat="1" ht="15.95" customHeight="1" thickBot="1" x14ac:dyDescent="0.3">
      <c r="A188" s="176">
        <v>34</v>
      </c>
      <c r="B188" s="297"/>
      <c r="C188" s="300"/>
      <c r="D188" s="179" t="s">
        <v>243</v>
      </c>
      <c r="E188" s="279" t="s">
        <v>261</v>
      </c>
      <c r="F188" s="280"/>
      <c r="G188" s="280"/>
      <c r="H188" s="280"/>
      <c r="I188" s="280"/>
      <c r="J188" s="281"/>
      <c r="K188" s="127" t="s">
        <v>16</v>
      </c>
      <c r="L188" s="237" t="s">
        <v>288</v>
      </c>
      <c r="M188" s="128" t="s">
        <v>250</v>
      </c>
      <c r="N188" s="129" t="s">
        <v>4</v>
      </c>
      <c r="O188" s="130" t="s">
        <v>18</v>
      </c>
      <c r="P188" s="253" t="s">
        <v>188</v>
      </c>
      <c r="Q188" s="318"/>
      <c r="R188" s="316"/>
      <c r="S188" s="316"/>
      <c r="T188" s="317"/>
      <c r="U188" s="322"/>
      <c r="V188" s="323"/>
      <c r="W188" s="323"/>
      <c r="X188" s="323"/>
      <c r="Y188" s="324"/>
      <c r="Z188" s="287"/>
      <c r="AA188" s="288"/>
      <c r="AB188" s="289"/>
      <c r="AC188" s="224"/>
      <c r="AD188" s="223"/>
      <c r="AE188" s="223"/>
      <c r="AF188" s="223"/>
      <c r="AG188" s="223"/>
      <c r="AH188" s="223"/>
      <c r="AI188" s="223"/>
      <c r="AJ188" s="223"/>
      <c r="AK188" s="223"/>
      <c r="AL188" s="223"/>
      <c r="AM188" s="223"/>
      <c r="AN188" s="223"/>
      <c r="AO188" s="223"/>
      <c r="AP188" s="223"/>
      <c r="AQ188" s="223"/>
      <c r="AR188" s="221" t="s">
        <v>286</v>
      </c>
      <c r="AS188" s="219" t="e">
        <f>61.582*ACOS(SIN(AE186)*SIN(AG186)+COS(AE186)*COS(AG186)*(AE187-AG187))*6076.12</f>
        <v>#VALUE!</v>
      </c>
      <c r="AT188" s="223"/>
      <c r="AU188" s="223"/>
    </row>
    <row r="189" spans="1:47" s="120" customFormat="1" ht="35.1" customHeight="1" thickTop="1" thickBot="1" x14ac:dyDescent="0.3">
      <c r="A189" s="177" t="str">
        <f>IF(Z186=1,"VERIFIED",IF(AA186=1,"CHECKED",IF(V186=1,"RECHECK",IF(X186=1,"VERIFY",IF(Y186=1,"NEED APP","NOT SCHED")))))</f>
        <v>NOT SCHED</v>
      </c>
      <c r="B189" s="298"/>
      <c r="C189" s="301"/>
      <c r="D189" s="180" t="s">
        <v>192</v>
      </c>
      <c r="E189" s="194" t="s">
        <v>0</v>
      </c>
      <c r="F189" s="198" t="s">
        <v>0</v>
      </c>
      <c r="G189" s="189" t="s">
        <v>0</v>
      </c>
      <c r="H189" s="188" t="s">
        <v>0</v>
      </c>
      <c r="I189" s="198" t="s">
        <v>0</v>
      </c>
      <c r="J189" s="189" t="s">
        <v>0</v>
      </c>
      <c r="K189" s="131" t="str">
        <f>$N$7</f>
        <v xml:space="preserve"> </v>
      </c>
      <c r="L189" s="230" t="str">
        <f>IF(E189=" ","Not being used ",AU186*6076.12)</f>
        <v xml:space="preserve">Not being used </v>
      </c>
      <c r="M189" s="229">
        <v>0.9</v>
      </c>
      <c r="N189" s="269" t="str">
        <f>IF(W186=1,"Need Photo","Has Photo")</f>
        <v>Has Photo</v>
      </c>
      <c r="O189" s="178" t="s">
        <v>260</v>
      </c>
      <c r="P189" s="255" t="str">
        <f>IF(E189=" ","Not being used",(IF(L189&gt;O186,"OFF STA","ON STA")))</f>
        <v>Not being used</v>
      </c>
      <c r="Q189" s="318"/>
      <c r="R189" s="316"/>
      <c r="S189" s="316"/>
      <c r="T189" s="317"/>
      <c r="U189" s="325"/>
      <c r="V189" s="326"/>
      <c r="W189" s="326"/>
      <c r="X189" s="326"/>
      <c r="Y189" s="327"/>
      <c r="Z189" s="290"/>
      <c r="AA189" s="291"/>
      <c r="AB189" s="292"/>
      <c r="AC189" s="119"/>
    </row>
    <row r="190" spans="1:47" s="118" customFormat="1" ht="9" customHeight="1" thickTop="1" thickBot="1" x14ac:dyDescent="0.3">
      <c r="A190" s="241"/>
      <c r="B190" s="133" t="s">
        <v>11</v>
      </c>
      <c r="C190" s="134"/>
      <c r="D190" s="135" t="s">
        <v>12</v>
      </c>
      <c r="E190" s="191" t="s">
        <v>246</v>
      </c>
      <c r="F190" s="191" t="s">
        <v>247</v>
      </c>
      <c r="G190" s="183" t="s">
        <v>248</v>
      </c>
      <c r="H190" s="135" t="s">
        <v>246</v>
      </c>
      <c r="I190" s="191" t="s">
        <v>247</v>
      </c>
      <c r="J190" s="183" t="s">
        <v>248</v>
      </c>
      <c r="K190" s="136" t="s">
        <v>13</v>
      </c>
      <c r="L190" s="137" t="s">
        <v>14</v>
      </c>
      <c r="M190" s="137" t="s">
        <v>17</v>
      </c>
      <c r="N190" s="138" t="s">
        <v>15</v>
      </c>
      <c r="O190" s="139" t="s">
        <v>19</v>
      </c>
      <c r="P190" s="252" t="s">
        <v>256</v>
      </c>
      <c r="Q190" s="142" t="s">
        <v>252</v>
      </c>
      <c r="R190" s="143"/>
      <c r="S190" s="144" t="s">
        <v>191</v>
      </c>
      <c r="T190" s="243"/>
      <c r="U190" s="293" t="s">
        <v>289</v>
      </c>
      <c r="V190" s="294"/>
      <c r="W190" s="294"/>
      <c r="X190" s="294"/>
      <c r="Y190" s="295"/>
      <c r="Z190" s="145" t="s">
        <v>238</v>
      </c>
      <c r="AA190" s="146" t="s">
        <v>239</v>
      </c>
      <c r="AB190" s="147" t="s">
        <v>240</v>
      </c>
      <c r="AC190" s="214"/>
      <c r="AD190" s="215"/>
      <c r="AE190" s="216" t="s">
        <v>269</v>
      </c>
      <c r="AF190" s="215"/>
      <c r="AG190" s="216" t="s">
        <v>270</v>
      </c>
      <c r="AH190" s="216"/>
      <c r="AI190" s="216" t="s">
        <v>271</v>
      </c>
      <c r="AJ190" s="215"/>
      <c r="AK190" s="217" t="s">
        <v>281</v>
      </c>
      <c r="AL190" s="215"/>
      <c r="AM190" s="216"/>
      <c r="AN190" s="215"/>
      <c r="AO190" s="217" t="s">
        <v>278</v>
      </c>
      <c r="AP190" s="215"/>
      <c r="AQ190" s="216"/>
      <c r="AR190" s="215"/>
      <c r="AS190" s="216"/>
      <c r="AT190" s="215"/>
      <c r="AU190" s="215"/>
    </row>
    <row r="191" spans="1:47" s="121" customFormat="1" ht="15.95" customHeight="1" thickBot="1" x14ac:dyDescent="0.3">
      <c r="A191" s="125">
        <v>17553.3</v>
      </c>
      <c r="B191" s="296" t="s">
        <v>362</v>
      </c>
      <c r="C191" s="299" t="s">
        <v>0</v>
      </c>
      <c r="D191" s="179" t="s">
        <v>237</v>
      </c>
      <c r="E191" s="192">
        <v>41</v>
      </c>
      <c r="F191" s="196">
        <v>32</v>
      </c>
      <c r="G191" s="126">
        <v>45.06</v>
      </c>
      <c r="H191" s="169">
        <v>71</v>
      </c>
      <c r="I191" s="196">
        <v>3</v>
      </c>
      <c r="J191" s="126">
        <v>6.78</v>
      </c>
      <c r="K191" s="302" t="s">
        <v>0</v>
      </c>
      <c r="L191" s="304" t="s">
        <v>0</v>
      </c>
      <c r="M191" s="306">
        <v>9.9</v>
      </c>
      <c r="N191" s="307">
        <f>IF(M191=" "," ",(M191+$L$7-M194))</f>
        <v>9</v>
      </c>
      <c r="O191" s="309">
        <v>50</v>
      </c>
      <c r="P191" s="311">
        <v>42962</v>
      </c>
      <c r="Q191" s="140">
        <v>43245</v>
      </c>
      <c r="R191" s="141">
        <v>43398</v>
      </c>
      <c r="S191" s="313" t="s">
        <v>259</v>
      </c>
      <c r="T191" s="314"/>
      <c r="U191" s="244">
        <v>1</v>
      </c>
      <c r="V191" s="148" t="s">
        <v>0</v>
      </c>
      <c r="W191" s="149" t="s">
        <v>0</v>
      </c>
      <c r="X191" s="150" t="s">
        <v>0</v>
      </c>
      <c r="Y191" s="151" t="s">
        <v>0</v>
      </c>
      <c r="Z191" s="152" t="s">
        <v>0</v>
      </c>
      <c r="AA191" s="148" t="s">
        <v>0</v>
      </c>
      <c r="AB191" s="153" t="s">
        <v>0</v>
      </c>
      <c r="AC191" s="218" t="s">
        <v>237</v>
      </c>
      <c r="AD191" s="221" t="s">
        <v>265</v>
      </c>
      <c r="AE191" s="220">
        <f>E191+F191/60+G191/60/60</f>
        <v>41.545850000000002</v>
      </c>
      <c r="AF191" s="221" t="s">
        <v>266</v>
      </c>
      <c r="AG191" s="220" t="e">
        <f>E194+F194/60+G194/60/60</f>
        <v>#VALUE!</v>
      </c>
      <c r="AH191" s="227" t="s">
        <v>272</v>
      </c>
      <c r="AI191" s="220" t="e">
        <f>AG191-AE191</f>
        <v>#VALUE!</v>
      </c>
      <c r="AJ191" s="221" t="s">
        <v>274</v>
      </c>
      <c r="AK191" s="220" t="e">
        <f>AI192*60*COS((AE191+AG191)/2*PI()/180)</f>
        <v>#VALUE!</v>
      </c>
      <c r="AL191" s="221" t="s">
        <v>276</v>
      </c>
      <c r="AM191" s="220" t="e">
        <f>AK191*6076.12</f>
        <v>#VALUE!</v>
      </c>
      <c r="AN191" s="221" t="s">
        <v>279</v>
      </c>
      <c r="AO191" s="220">
        <f>AE191*PI()/180</f>
        <v>0.72511187303968616</v>
      </c>
      <c r="AP191" s="221" t="s">
        <v>282</v>
      </c>
      <c r="AQ191" s="220" t="e">
        <f>AG191 *PI()/180</f>
        <v>#VALUE!</v>
      </c>
      <c r="AR191" s="221" t="s">
        <v>284</v>
      </c>
      <c r="AS191" s="220" t="e">
        <f>1*ATAN2(COS(AO191)*SIN(AQ191)-SIN(AO191)*COS(AQ191)*COS(AQ192-AO192),SIN(AQ192-AO192)*COS(AQ191))</f>
        <v>#VALUE!</v>
      </c>
      <c r="AT191" s="222" t="s">
        <v>287</v>
      </c>
      <c r="AU191" s="228" t="e">
        <f>SQRT(AK192*AK192+AK191*AK191)</f>
        <v>#VALUE!</v>
      </c>
    </row>
    <row r="192" spans="1:47" s="121" customFormat="1" ht="15.95" customHeight="1" thickTop="1" thickBot="1" x14ac:dyDescent="0.3">
      <c r="A192" s="181">
        <v>200100662467</v>
      </c>
      <c r="B192" s="297"/>
      <c r="C192" s="300"/>
      <c r="D192" s="179" t="s">
        <v>242</v>
      </c>
      <c r="E192" s="193">
        <f t="shared" ref="E192:J192" si="25">E191</f>
        <v>41</v>
      </c>
      <c r="F192" s="197">
        <f t="shared" si="25"/>
        <v>32</v>
      </c>
      <c r="G192" s="186">
        <f t="shared" si="25"/>
        <v>45.06</v>
      </c>
      <c r="H192" s="157">
        <f t="shared" si="25"/>
        <v>71</v>
      </c>
      <c r="I192" s="197">
        <f t="shared" si="25"/>
        <v>3</v>
      </c>
      <c r="J192" s="187">
        <f t="shared" si="25"/>
        <v>6.78</v>
      </c>
      <c r="K192" s="303"/>
      <c r="L192" s="305"/>
      <c r="M192" s="306"/>
      <c r="N192" s="308"/>
      <c r="O192" s="310"/>
      <c r="P192" s="312"/>
      <c r="Q192" s="315" t="s">
        <v>361</v>
      </c>
      <c r="R192" s="316"/>
      <c r="S192" s="316"/>
      <c r="T192" s="317"/>
      <c r="U192" s="319" t="s">
        <v>291</v>
      </c>
      <c r="V192" s="320"/>
      <c r="W192" s="320"/>
      <c r="X192" s="320"/>
      <c r="Y192" s="321"/>
      <c r="Z192" s="284" t="s">
        <v>306</v>
      </c>
      <c r="AA192" s="285"/>
      <c r="AB192" s="286"/>
      <c r="AC192" s="218" t="s">
        <v>192</v>
      </c>
      <c r="AD192" s="221" t="s">
        <v>267</v>
      </c>
      <c r="AE192" s="220">
        <f>H191+I191/60+J191/60/60</f>
        <v>71.051883333333336</v>
      </c>
      <c r="AF192" s="221" t="s">
        <v>268</v>
      </c>
      <c r="AG192" s="220" t="e">
        <f>H194+I194/60+J194/60/60</f>
        <v>#VALUE!</v>
      </c>
      <c r="AH192" s="227" t="s">
        <v>273</v>
      </c>
      <c r="AI192" s="220" t="e">
        <f>AE192-AG192</f>
        <v>#VALUE!</v>
      </c>
      <c r="AJ192" s="221" t="s">
        <v>275</v>
      </c>
      <c r="AK192" s="220" t="e">
        <f>AI191*60</f>
        <v>#VALUE!</v>
      </c>
      <c r="AL192" s="221" t="s">
        <v>277</v>
      </c>
      <c r="AM192" s="220" t="e">
        <f>AK192*6076.12</f>
        <v>#VALUE!</v>
      </c>
      <c r="AN192" s="221" t="s">
        <v>280</v>
      </c>
      <c r="AO192" s="220">
        <f>AE192*PI()/180</f>
        <v>1.2400893039095504</v>
      </c>
      <c r="AP192" s="221" t="s">
        <v>283</v>
      </c>
      <c r="AQ192" s="220" t="e">
        <f>AG192*PI()/180</f>
        <v>#VALUE!</v>
      </c>
      <c r="AR192" s="221" t="s">
        <v>285</v>
      </c>
      <c r="AS192" s="219" t="e">
        <f>IF(360+AS191/(2*PI())*360&gt;360,AS191/(PI())*360,360+AS191/(2*PI())*360)</f>
        <v>#VALUE!</v>
      </c>
      <c r="AT192" s="223"/>
      <c r="AU192" s="223"/>
    </row>
    <row r="193" spans="1:47" s="121" customFormat="1" ht="15.95" customHeight="1" thickBot="1" x14ac:dyDescent="0.3">
      <c r="A193" s="176">
        <v>35</v>
      </c>
      <c r="B193" s="297"/>
      <c r="C193" s="300"/>
      <c r="D193" s="179" t="s">
        <v>243</v>
      </c>
      <c r="E193" s="279" t="s">
        <v>261</v>
      </c>
      <c r="F193" s="280"/>
      <c r="G193" s="280"/>
      <c r="H193" s="280"/>
      <c r="I193" s="280"/>
      <c r="J193" s="281"/>
      <c r="K193" s="127" t="s">
        <v>16</v>
      </c>
      <c r="L193" s="237" t="s">
        <v>288</v>
      </c>
      <c r="M193" s="128" t="s">
        <v>250</v>
      </c>
      <c r="N193" s="129" t="s">
        <v>4</v>
      </c>
      <c r="O193" s="130" t="s">
        <v>18</v>
      </c>
      <c r="P193" s="253" t="s">
        <v>188</v>
      </c>
      <c r="Q193" s="318"/>
      <c r="R193" s="316"/>
      <c r="S193" s="316"/>
      <c r="T193" s="317"/>
      <c r="U193" s="322"/>
      <c r="V193" s="323"/>
      <c r="W193" s="323"/>
      <c r="X193" s="323"/>
      <c r="Y193" s="324"/>
      <c r="Z193" s="287"/>
      <c r="AA193" s="288"/>
      <c r="AB193" s="289"/>
      <c r="AC193" s="224"/>
      <c r="AD193" s="223"/>
      <c r="AE193" s="223"/>
      <c r="AF193" s="223"/>
      <c r="AG193" s="223"/>
      <c r="AH193" s="223"/>
      <c r="AI193" s="223"/>
      <c r="AJ193" s="223"/>
      <c r="AK193" s="223"/>
      <c r="AL193" s="223"/>
      <c r="AM193" s="223"/>
      <c r="AN193" s="223"/>
      <c r="AO193" s="223"/>
      <c r="AP193" s="223"/>
      <c r="AQ193" s="223"/>
      <c r="AR193" s="221" t="s">
        <v>286</v>
      </c>
      <c r="AS193" s="219" t="e">
        <f>61.582*ACOS(SIN(AE191)*SIN(AG191)+COS(AE191)*COS(AG191)*(AE192-AG192))*6076.12</f>
        <v>#VALUE!</v>
      </c>
      <c r="AT193" s="223"/>
      <c r="AU193" s="223"/>
    </row>
    <row r="194" spans="1:47" s="120" customFormat="1" ht="35.1" customHeight="1" thickTop="1" thickBot="1" x14ac:dyDescent="0.3">
      <c r="A194" s="177" t="str">
        <f>IF(Z191=1,"VERIFIED",IF(AA191=1,"CHECKED",IF(V191=1,"RECHECK",IF(X191=1,"VERIFY",IF(Y191=1,"NEED APP","NOT SCHED")))))</f>
        <v>NOT SCHED</v>
      </c>
      <c r="B194" s="298"/>
      <c r="C194" s="301"/>
      <c r="D194" s="180" t="s">
        <v>192</v>
      </c>
      <c r="E194" s="194" t="s">
        <v>0</v>
      </c>
      <c r="F194" s="198" t="s">
        <v>0</v>
      </c>
      <c r="G194" s="189" t="s">
        <v>0</v>
      </c>
      <c r="H194" s="188" t="s">
        <v>0</v>
      </c>
      <c r="I194" s="198" t="s">
        <v>0</v>
      </c>
      <c r="J194" s="189" t="s">
        <v>0</v>
      </c>
      <c r="K194" s="131" t="str">
        <f>$N$7</f>
        <v xml:space="preserve"> </v>
      </c>
      <c r="L194" s="230" t="str">
        <f>IF(E194=" ","Not being used ",AU191*6076.12)</f>
        <v xml:space="preserve">Not being used </v>
      </c>
      <c r="M194" s="229">
        <v>0.9</v>
      </c>
      <c r="N194" s="154" t="str">
        <f>IF(W191=1,"Need Photo","Has Photo")</f>
        <v>Has Photo</v>
      </c>
      <c r="O194" s="178" t="s">
        <v>260</v>
      </c>
      <c r="P194" s="255" t="str">
        <f>IF(E194=" ","Not being used",(IF(L194&gt;O191,"OFF STA","ON STA")))</f>
        <v>Not being used</v>
      </c>
      <c r="Q194" s="318"/>
      <c r="R194" s="316"/>
      <c r="S194" s="316"/>
      <c r="T194" s="317"/>
      <c r="U194" s="325"/>
      <c r="V194" s="326"/>
      <c r="W194" s="326"/>
      <c r="X194" s="326"/>
      <c r="Y194" s="327"/>
      <c r="Z194" s="290"/>
      <c r="AA194" s="291"/>
      <c r="AB194" s="292"/>
      <c r="AC194" s="119"/>
    </row>
    <row r="195" spans="1:47" s="120" customFormat="1" ht="75" customHeight="1" thickTop="1" thickBot="1" x14ac:dyDescent="0.3">
      <c r="A195" s="282" t="s">
        <v>264</v>
      </c>
      <c r="B195" s="283"/>
      <c r="C195" s="283"/>
      <c r="D195" s="283"/>
      <c r="E195" s="283"/>
      <c r="F195" s="283"/>
      <c r="G195" s="283"/>
      <c r="H195" s="283"/>
      <c r="I195" s="283"/>
      <c r="J195" s="283"/>
      <c r="K195" s="283"/>
      <c r="L195" s="283"/>
      <c r="M195" s="283"/>
      <c r="N195" s="283"/>
      <c r="O195" s="283"/>
      <c r="P195" s="283"/>
      <c r="Q195" s="283"/>
      <c r="R195" s="283"/>
      <c r="S195" s="283"/>
      <c r="T195" s="283"/>
      <c r="U195" s="245"/>
      <c r="V195" s="164"/>
      <c r="W195" s="164"/>
      <c r="X195" s="164"/>
      <c r="Y195" s="165"/>
      <c r="Z195" s="257"/>
      <c r="AA195" s="258"/>
      <c r="AB195" s="259"/>
      <c r="AC195" s="119"/>
    </row>
    <row r="196" spans="1:47" s="7" customFormat="1" ht="16.5" customHeight="1" thickTop="1" thickBot="1" x14ac:dyDescent="0.3">
      <c r="A196" s="551" t="s">
        <v>345</v>
      </c>
      <c r="B196" s="536" t="s">
        <v>394</v>
      </c>
      <c r="C196" s="537"/>
      <c r="D196" s="538"/>
      <c r="E196" s="539" t="s">
        <v>249</v>
      </c>
      <c r="F196" s="540"/>
      <c r="G196" s="541"/>
      <c r="H196" s="542" t="s">
        <v>251</v>
      </c>
      <c r="I196" s="540"/>
      <c r="J196" s="541"/>
      <c r="K196" s="552" t="s">
        <v>0</v>
      </c>
      <c r="L196" s="553" t="s">
        <v>0</v>
      </c>
      <c r="M196" s="554" t="s">
        <v>0</v>
      </c>
      <c r="N196" s="555" t="s">
        <v>0</v>
      </c>
      <c r="O196" s="556"/>
      <c r="P196" s="545" t="str">
        <f>P169</f>
        <v>D07 - FOXTROT-A  Westport River East Run</v>
      </c>
      <c r="Q196" s="545"/>
      <c r="R196" s="545"/>
      <c r="S196" s="545"/>
      <c r="T196" s="545"/>
      <c r="U196" s="546"/>
      <c r="V196" s="547"/>
      <c r="W196" s="548"/>
      <c r="X196" s="549"/>
      <c r="Y196" s="547"/>
      <c r="Z196" s="549"/>
      <c r="AA196" s="547"/>
      <c r="AB196" s="550"/>
      <c r="AC196" s="8"/>
    </row>
    <row r="197" spans="1:47" s="118" customFormat="1" ht="9" customHeight="1" thickTop="1" thickBot="1" x14ac:dyDescent="0.3">
      <c r="A197" s="241"/>
      <c r="B197" s="133" t="s">
        <v>11</v>
      </c>
      <c r="C197" s="134"/>
      <c r="D197" s="135" t="s">
        <v>12</v>
      </c>
      <c r="E197" s="191" t="s">
        <v>246</v>
      </c>
      <c r="F197" s="191" t="s">
        <v>247</v>
      </c>
      <c r="G197" s="183" t="s">
        <v>248</v>
      </c>
      <c r="H197" s="135" t="s">
        <v>246</v>
      </c>
      <c r="I197" s="191" t="s">
        <v>247</v>
      </c>
      <c r="J197" s="183" t="s">
        <v>248</v>
      </c>
      <c r="K197" s="136" t="s">
        <v>13</v>
      </c>
      <c r="L197" s="137" t="s">
        <v>14</v>
      </c>
      <c r="M197" s="137" t="s">
        <v>17</v>
      </c>
      <c r="N197" s="138" t="s">
        <v>15</v>
      </c>
      <c r="O197" s="139" t="s">
        <v>19</v>
      </c>
      <c r="P197" s="252" t="s">
        <v>256</v>
      </c>
      <c r="Q197" s="142" t="s">
        <v>252</v>
      </c>
      <c r="R197" s="143"/>
      <c r="S197" s="144" t="s">
        <v>191</v>
      </c>
      <c r="T197" s="243"/>
      <c r="U197" s="293" t="s">
        <v>289</v>
      </c>
      <c r="V197" s="294"/>
      <c r="W197" s="294"/>
      <c r="X197" s="294"/>
      <c r="Y197" s="295"/>
      <c r="Z197" s="173" t="s">
        <v>238</v>
      </c>
      <c r="AA197" s="174" t="s">
        <v>239</v>
      </c>
      <c r="AB197" s="175" t="s">
        <v>240</v>
      </c>
      <c r="AC197" s="214"/>
      <c r="AD197" s="215"/>
      <c r="AE197" s="216" t="s">
        <v>269</v>
      </c>
      <c r="AF197" s="215"/>
      <c r="AG197" s="216" t="s">
        <v>270</v>
      </c>
      <c r="AH197" s="216"/>
      <c r="AI197" s="216" t="s">
        <v>271</v>
      </c>
      <c r="AJ197" s="215"/>
      <c r="AK197" s="217" t="s">
        <v>281</v>
      </c>
      <c r="AL197" s="215"/>
      <c r="AM197" s="216"/>
      <c r="AN197" s="215"/>
      <c r="AO197" s="217" t="s">
        <v>278</v>
      </c>
      <c r="AP197" s="215"/>
      <c r="AQ197" s="216"/>
      <c r="AR197" s="215"/>
      <c r="AS197" s="216"/>
      <c r="AT197" s="215"/>
      <c r="AU197" s="215"/>
    </row>
    <row r="198" spans="1:47" s="121" customFormat="1" ht="15.95" customHeight="1" thickBot="1" x14ac:dyDescent="0.3">
      <c r="A198" s="125">
        <v>17553.400000000001</v>
      </c>
      <c r="B198" s="296" t="s">
        <v>363</v>
      </c>
      <c r="C198" s="299" t="s">
        <v>0</v>
      </c>
      <c r="D198" s="179" t="s">
        <v>237</v>
      </c>
      <c r="E198" s="192">
        <v>41</v>
      </c>
      <c r="F198" s="196">
        <v>32</v>
      </c>
      <c r="G198" s="126">
        <v>54</v>
      </c>
      <c r="H198" s="169">
        <v>71</v>
      </c>
      <c r="I198" s="196">
        <v>3</v>
      </c>
      <c r="J198" s="126">
        <v>8</v>
      </c>
      <c r="K198" s="302" t="s">
        <v>0</v>
      </c>
      <c r="L198" s="304" t="s">
        <v>0</v>
      </c>
      <c r="M198" s="306">
        <v>8.4</v>
      </c>
      <c r="N198" s="307">
        <f>IF(M198=" "," ",(M198+$L$7-M201))</f>
        <v>8</v>
      </c>
      <c r="O198" s="309">
        <v>50</v>
      </c>
      <c r="P198" s="311">
        <v>42579</v>
      </c>
      <c r="Q198" s="140">
        <v>43245</v>
      </c>
      <c r="R198" s="141">
        <v>43398</v>
      </c>
      <c r="S198" s="313" t="s">
        <v>259</v>
      </c>
      <c r="T198" s="314"/>
      <c r="U198" s="244">
        <v>1</v>
      </c>
      <c r="V198" s="148" t="s">
        <v>0</v>
      </c>
      <c r="W198" s="149" t="s">
        <v>0</v>
      </c>
      <c r="X198" s="150" t="s">
        <v>0</v>
      </c>
      <c r="Y198" s="151" t="s">
        <v>0</v>
      </c>
      <c r="Z198" s="171" t="s">
        <v>0</v>
      </c>
      <c r="AA198" s="170" t="s">
        <v>0</v>
      </c>
      <c r="AB198" s="172" t="s">
        <v>0</v>
      </c>
      <c r="AC198" s="218" t="s">
        <v>237</v>
      </c>
      <c r="AD198" s="221" t="s">
        <v>265</v>
      </c>
      <c r="AE198" s="220">
        <f>E198+F198/60+G198/60/60</f>
        <v>41.548333333333332</v>
      </c>
      <c r="AF198" s="221" t="s">
        <v>266</v>
      </c>
      <c r="AG198" s="220" t="e">
        <f>E201+F201/60+G201/60/60</f>
        <v>#VALUE!</v>
      </c>
      <c r="AH198" s="227" t="s">
        <v>272</v>
      </c>
      <c r="AI198" s="220" t="e">
        <f>AG198-AE198</f>
        <v>#VALUE!</v>
      </c>
      <c r="AJ198" s="221" t="s">
        <v>274</v>
      </c>
      <c r="AK198" s="220" t="e">
        <f>AI199*60*COS((AE198+AG198)/2*PI()/180)</f>
        <v>#VALUE!</v>
      </c>
      <c r="AL198" s="221" t="s">
        <v>276</v>
      </c>
      <c r="AM198" s="220" t="e">
        <f>AK198*6076.12</f>
        <v>#VALUE!</v>
      </c>
      <c r="AN198" s="221" t="s">
        <v>279</v>
      </c>
      <c r="AO198" s="220">
        <f>AE198*PI()/180</f>
        <v>0.72515521538277739</v>
      </c>
      <c r="AP198" s="221" t="s">
        <v>282</v>
      </c>
      <c r="AQ198" s="220" t="e">
        <f>AG198 *PI()/180</f>
        <v>#VALUE!</v>
      </c>
      <c r="AR198" s="221" t="s">
        <v>284</v>
      </c>
      <c r="AS198" s="220" t="e">
        <f>1*ATAN2(COS(AO198)*SIN(AQ198)-SIN(AO198)*COS(AQ198)*COS(AQ199-AO199),SIN(AQ199-AO199)*COS(AQ198))</f>
        <v>#VALUE!</v>
      </c>
      <c r="AT198" s="222" t="s">
        <v>287</v>
      </c>
      <c r="AU198" s="228" t="e">
        <f>SQRT(AK199*AK199+AK198*AK198)</f>
        <v>#VALUE!</v>
      </c>
    </row>
    <row r="199" spans="1:47" s="121" customFormat="1" ht="15.95" customHeight="1" thickTop="1" thickBot="1" x14ac:dyDescent="0.3">
      <c r="A199" s="181">
        <v>200100662468</v>
      </c>
      <c r="B199" s="297"/>
      <c r="C199" s="300"/>
      <c r="D199" s="179" t="s">
        <v>242</v>
      </c>
      <c r="E199" s="193">
        <f t="shared" ref="E199:J199" si="26">E198</f>
        <v>41</v>
      </c>
      <c r="F199" s="197">
        <f t="shared" si="26"/>
        <v>32</v>
      </c>
      <c r="G199" s="186">
        <f t="shared" si="26"/>
        <v>54</v>
      </c>
      <c r="H199" s="157">
        <f t="shared" si="26"/>
        <v>71</v>
      </c>
      <c r="I199" s="197">
        <f t="shared" si="26"/>
        <v>3</v>
      </c>
      <c r="J199" s="187">
        <f t="shared" si="26"/>
        <v>8</v>
      </c>
      <c r="K199" s="303"/>
      <c r="L199" s="305"/>
      <c r="M199" s="306"/>
      <c r="N199" s="308"/>
      <c r="O199" s="310"/>
      <c r="P199" s="312"/>
      <c r="Q199" s="315" t="s">
        <v>364</v>
      </c>
      <c r="R199" s="316"/>
      <c r="S199" s="316"/>
      <c r="T199" s="317"/>
      <c r="U199" s="319" t="s">
        <v>291</v>
      </c>
      <c r="V199" s="320"/>
      <c r="W199" s="320"/>
      <c r="X199" s="320"/>
      <c r="Y199" s="321"/>
      <c r="Z199" s="284" t="s">
        <v>306</v>
      </c>
      <c r="AA199" s="285"/>
      <c r="AB199" s="286"/>
      <c r="AC199" s="218" t="s">
        <v>192</v>
      </c>
      <c r="AD199" s="221" t="s">
        <v>267</v>
      </c>
      <c r="AE199" s="220">
        <f>H198+I198/60+J198/60/60</f>
        <v>71.052222222222213</v>
      </c>
      <c r="AF199" s="221" t="s">
        <v>268</v>
      </c>
      <c r="AG199" s="220" t="e">
        <f>H201+I201/60+J201/60/60</f>
        <v>#VALUE!</v>
      </c>
      <c r="AH199" s="227" t="s">
        <v>273</v>
      </c>
      <c r="AI199" s="220" t="e">
        <f>AE199-AG199</f>
        <v>#VALUE!</v>
      </c>
      <c r="AJ199" s="221" t="s">
        <v>275</v>
      </c>
      <c r="AK199" s="220" t="e">
        <f>AI198*60</f>
        <v>#VALUE!</v>
      </c>
      <c r="AL199" s="221" t="s">
        <v>277</v>
      </c>
      <c r="AM199" s="220" t="e">
        <f>AK199*6076.12</f>
        <v>#VALUE!</v>
      </c>
      <c r="AN199" s="221" t="s">
        <v>280</v>
      </c>
      <c r="AO199" s="220">
        <f>AE199*PI()/180</f>
        <v>1.2400952186364598</v>
      </c>
      <c r="AP199" s="221" t="s">
        <v>283</v>
      </c>
      <c r="AQ199" s="220" t="e">
        <f>AG199*PI()/180</f>
        <v>#VALUE!</v>
      </c>
      <c r="AR199" s="221" t="s">
        <v>285</v>
      </c>
      <c r="AS199" s="219" t="e">
        <f>IF(360+AS198/(2*PI())*360&gt;360,AS198/(PI())*360,360+AS198/(2*PI())*360)</f>
        <v>#VALUE!</v>
      </c>
      <c r="AT199" s="223"/>
      <c r="AU199" s="223"/>
    </row>
    <row r="200" spans="1:47" s="121" customFormat="1" ht="15.95" customHeight="1" thickBot="1" x14ac:dyDescent="0.3">
      <c r="A200" s="176">
        <v>36</v>
      </c>
      <c r="B200" s="297"/>
      <c r="C200" s="300"/>
      <c r="D200" s="179" t="s">
        <v>243</v>
      </c>
      <c r="E200" s="279" t="s">
        <v>261</v>
      </c>
      <c r="F200" s="280"/>
      <c r="G200" s="280"/>
      <c r="H200" s="280"/>
      <c r="I200" s="280"/>
      <c r="J200" s="281"/>
      <c r="K200" s="127" t="s">
        <v>16</v>
      </c>
      <c r="L200" s="237" t="s">
        <v>288</v>
      </c>
      <c r="M200" s="128" t="s">
        <v>250</v>
      </c>
      <c r="N200" s="129" t="s">
        <v>4</v>
      </c>
      <c r="O200" s="130" t="s">
        <v>18</v>
      </c>
      <c r="P200" s="253" t="s">
        <v>188</v>
      </c>
      <c r="Q200" s="318"/>
      <c r="R200" s="316"/>
      <c r="S200" s="316"/>
      <c r="T200" s="317"/>
      <c r="U200" s="322"/>
      <c r="V200" s="323"/>
      <c r="W200" s="323"/>
      <c r="X200" s="323"/>
      <c r="Y200" s="324"/>
      <c r="Z200" s="287"/>
      <c r="AA200" s="288"/>
      <c r="AB200" s="289"/>
      <c r="AC200" s="224"/>
      <c r="AD200" s="223"/>
      <c r="AE200" s="223"/>
      <c r="AF200" s="223"/>
      <c r="AG200" s="223"/>
      <c r="AH200" s="223"/>
      <c r="AI200" s="223"/>
      <c r="AJ200" s="223"/>
      <c r="AK200" s="223"/>
      <c r="AL200" s="223"/>
      <c r="AM200" s="223"/>
      <c r="AN200" s="223"/>
      <c r="AO200" s="223"/>
      <c r="AP200" s="223"/>
      <c r="AQ200" s="223"/>
      <c r="AR200" s="221" t="s">
        <v>286</v>
      </c>
      <c r="AS200" s="219" t="e">
        <f>61.582*ACOS(SIN(AE198)*SIN(AG198)+COS(AE198)*COS(AG198)*(AE199-AG199))*6076.12</f>
        <v>#VALUE!</v>
      </c>
      <c r="AT200" s="223"/>
      <c r="AU200" s="223"/>
    </row>
    <row r="201" spans="1:47" s="120" customFormat="1" ht="35.1" customHeight="1" thickTop="1" thickBot="1" x14ac:dyDescent="0.3">
      <c r="A201" s="177" t="str">
        <f>IF(Z198=1,"VERIFIED",IF(AA198=1,"CHECKED",IF(V198=1,"RECHECK",IF(X198=1,"VERIFY",IF(Y198=1,"NEED APP","NOT SCHED")))))</f>
        <v>NOT SCHED</v>
      </c>
      <c r="B201" s="298"/>
      <c r="C201" s="301"/>
      <c r="D201" s="180" t="s">
        <v>192</v>
      </c>
      <c r="E201" s="194" t="s">
        <v>0</v>
      </c>
      <c r="F201" s="198" t="s">
        <v>0</v>
      </c>
      <c r="G201" s="189" t="s">
        <v>0</v>
      </c>
      <c r="H201" s="188" t="s">
        <v>0</v>
      </c>
      <c r="I201" s="198" t="s">
        <v>0</v>
      </c>
      <c r="J201" s="189" t="s">
        <v>0</v>
      </c>
      <c r="K201" s="131" t="str">
        <f>$N$7</f>
        <v xml:space="preserve"> </v>
      </c>
      <c r="L201" s="230" t="str">
        <f>IF(E201=" ","Not being used ",AU198*6076.12)</f>
        <v xml:space="preserve">Not being used </v>
      </c>
      <c r="M201" s="229">
        <v>0.4</v>
      </c>
      <c r="N201" s="263" t="str">
        <f>IF(W198=1,"Need Photo","Has Photo")</f>
        <v>Has Photo</v>
      </c>
      <c r="O201" s="264" t="s">
        <v>260</v>
      </c>
      <c r="P201" s="255" t="str">
        <f>IF(E201=" ","Not being used",(IF(L201&gt;O198,"OFF STA","ON STA")))</f>
        <v>Not being used</v>
      </c>
      <c r="Q201" s="318"/>
      <c r="R201" s="316"/>
      <c r="S201" s="316"/>
      <c r="T201" s="317"/>
      <c r="U201" s="325"/>
      <c r="V201" s="326"/>
      <c r="W201" s="326"/>
      <c r="X201" s="326"/>
      <c r="Y201" s="327"/>
      <c r="Z201" s="290"/>
      <c r="AA201" s="291"/>
      <c r="AB201" s="292"/>
      <c r="AC201" s="119"/>
    </row>
    <row r="202" spans="1:47" s="118" customFormat="1" ht="9" customHeight="1" thickTop="1" thickBot="1" x14ac:dyDescent="0.3">
      <c r="A202" s="241"/>
      <c r="B202" s="133" t="s">
        <v>11</v>
      </c>
      <c r="C202" s="134"/>
      <c r="D202" s="135" t="s">
        <v>12</v>
      </c>
      <c r="E202" s="191" t="s">
        <v>246</v>
      </c>
      <c r="F202" s="191" t="s">
        <v>247</v>
      </c>
      <c r="G202" s="183" t="s">
        <v>248</v>
      </c>
      <c r="H202" s="135" t="s">
        <v>246</v>
      </c>
      <c r="I202" s="191" t="s">
        <v>247</v>
      </c>
      <c r="J202" s="183" t="s">
        <v>248</v>
      </c>
      <c r="K202" s="136" t="s">
        <v>13</v>
      </c>
      <c r="L202" s="137" t="s">
        <v>14</v>
      </c>
      <c r="M202" s="137" t="s">
        <v>17</v>
      </c>
      <c r="N202" s="138" t="s">
        <v>15</v>
      </c>
      <c r="O202" s="139" t="s">
        <v>19</v>
      </c>
      <c r="P202" s="252" t="s">
        <v>256</v>
      </c>
      <c r="Q202" s="142" t="s">
        <v>252</v>
      </c>
      <c r="R202" s="143"/>
      <c r="S202" s="144" t="s">
        <v>191</v>
      </c>
      <c r="T202" s="243"/>
      <c r="U202" s="293" t="s">
        <v>289</v>
      </c>
      <c r="V202" s="294"/>
      <c r="W202" s="294"/>
      <c r="X202" s="294"/>
      <c r="Y202" s="295"/>
      <c r="Z202" s="173" t="s">
        <v>238</v>
      </c>
      <c r="AA202" s="174" t="s">
        <v>239</v>
      </c>
      <c r="AB202" s="175" t="s">
        <v>240</v>
      </c>
      <c r="AC202" s="214"/>
      <c r="AD202" s="215"/>
      <c r="AE202" s="216" t="s">
        <v>269</v>
      </c>
      <c r="AF202" s="215"/>
      <c r="AG202" s="216" t="s">
        <v>270</v>
      </c>
      <c r="AH202" s="216"/>
      <c r="AI202" s="216" t="s">
        <v>271</v>
      </c>
      <c r="AJ202" s="215"/>
      <c r="AK202" s="217" t="s">
        <v>281</v>
      </c>
      <c r="AL202" s="215"/>
      <c r="AM202" s="216"/>
      <c r="AN202" s="215"/>
      <c r="AO202" s="217" t="s">
        <v>278</v>
      </c>
      <c r="AP202" s="215"/>
      <c r="AQ202" s="216"/>
      <c r="AR202" s="215"/>
      <c r="AS202" s="216"/>
      <c r="AT202" s="215"/>
      <c r="AU202" s="215"/>
    </row>
    <row r="203" spans="1:47" s="121" customFormat="1" ht="15.95" customHeight="1" thickBot="1" x14ac:dyDescent="0.3">
      <c r="A203" s="125">
        <v>17553.5</v>
      </c>
      <c r="B203" s="296" t="s">
        <v>365</v>
      </c>
      <c r="C203" s="299" t="s">
        <v>0</v>
      </c>
      <c r="D203" s="179" t="s">
        <v>237</v>
      </c>
      <c r="E203" s="192">
        <v>41</v>
      </c>
      <c r="F203" s="196">
        <v>33</v>
      </c>
      <c r="G203" s="126">
        <v>1</v>
      </c>
      <c r="H203" s="169">
        <v>71</v>
      </c>
      <c r="I203" s="196">
        <v>3</v>
      </c>
      <c r="J203" s="126">
        <v>12.72</v>
      </c>
      <c r="K203" s="302" t="s">
        <v>0</v>
      </c>
      <c r="L203" s="304" t="s">
        <v>0</v>
      </c>
      <c r="M203" s="306">
        <v>6.7</v>
      </c>
      <c r="N203" s="307">
        <f>IF(M203=" "," ",(M203+$L$7-M206))</f>
        <v>6.3</v>
      </c>
      <c r="O203" s="309">
        <v>50</v>
      </c>
      <c r="P203" s="311">
        <v>42579</v>
      </c>
      <c r="Q203" s="140">
        <v>43245</v>
      </c>
      <c r="R203" s="141">
        <v>43398</v>
      </c>
      <c r="S203" s="313" t="s">
        <v>325</v>
      </c>
      <c r="T203" s="314"/>
      <c r="U203" s="244">
        <v>1</v>
      </c>
      <c r="V203" s="148" t="s">
        <v>0</v>
      </c>
      <c r="W203" s="149" t="s">
        <v>0</v>
      </c>
      <c r="X203" s="150" t="s">
        <v>0</v>
      </c>
      <c r="Y203" s="151" t="s">
        <v>0</v>
      </c>
      <c r="Z203" s="171" t="s">
        <v>0</v>
      </c>
      <c r="AA203" s="170" t="s">
        <v>0</v>
      </c>
      <c r="AB203" s="172" t="s">
        <v>0</v>
      </c>
      <c r="AC203" s="218" t="s">
        <v>237</v>
      </c>
      <c r="AD203" s="221" t="s">
        <v>265</v>
      </c>
      <c r="AE203" s="220">
        <f>E203+F203/60+G203/60/60</f>
        <v>41.550277777777772</v>
      </c>
      <c r="AF203" s="221" t="s">
        <v>266</v>
      </c>
      <c r="AG203" s="220" t="e">
        <f>E206+F206/60+G206/60/60</f>
        <v>#VALUE!</v>
      </c>
      <c r="AH203" s="227" t="s">
        <v>272</v>
      </c>
      <c r="AI203" s="220" t="e">
        <f>AG203-AE203</f>
        <v>#VALUE!</v>
      </c>
      <c r="AJ203" s="221" t="s">
        <v>274</v>
      </c>
      <c r="AK203" s="220" t="e">
        <f>AI204*60*COS((AE203+AG203)/2*PI()/180)</f>
        <v>#VALUE!</v>
      </c>
      <c r="AL203" s="221" t="s">
        <v>276</v>
      </c>
      <c r="AM203" s="220" t="e">
        <f>AK203*6076.12</f>
        <v>#VALUE!</v>
      </c>
      <c r="AN203" s="221" t="s">
        <v>279</v>
      </c>
      <c r="AO203" s="220">
        <f>AE203*PI()/180</f>
        <v>0.72518915234045489</v>
      </c>
      <c r="AP203" s="221" t="s">
        <v>282</v>
      </c>
      <c r="AQ203" s="220" t="e">
        <f>AG203 *PI()/180</f>
        <v>#VALUE!</v>
      </c>
      <c r="AR203" s="221" t="s">
        <v>284</v>
      </c>
      <c r="AS203" s="220" t="e">
        <f>1*ATAN2(COS(AO203)*SIN(AQ203)-SIN(AO203)*COS(AQ203)*COS(AQ204-AO204),SIN(AQ204-AO204)*COS(AQ203))</f>
        <v>#VALUE!</v>
      </c>
      <c r="AT203" s="222" t="s">
        <v>287</v>
      </c>
      <c r="AU203" s="228" t="e">
        <f>SQRT(AK204*AK204+AK203*AK203)</f>
        <v>#VALUE!</v>
      </c>
    </row>
    <row r="204" spans="1:47" s="121" customFormat="1" ht="15.95" customHeight="1" thickTop="1" thickBot="1" x14ac:dyDescent="0.3">
      <c r="A204" s="181">
        <v>200100662469</v>
      </c>
      <c r="B204" s="297"/>
      <c r="C204" s="300"/>
      <c r="D204" s="179">
        <v>662</v>
      </c>
      <c r="E204" s="192">
        <v>41</v>
      </c>
      <c r="F204" s="197">
        <f t="shared" ref="F204:J204" si="27">F203</f>
        <v>33</v>
      </c>
      <c r="G204" s="186">
        <f t="shared" si="27"/>
        <v>1</v>
      </c>
      <c r="H204" s="157">
        <f t="shared" si="27"/>
        <v>71</v>
      </c>
      <c r="I204" s="197">
        <f t="shared" si="27"/>
        <v>3</v>
      </c>
      <c r="J204" s="187">
        <f t="shared" si="27"/>
        <v>12.72</v>
      </c>
      <c r="K204" s="303"/>
      <c r="L204" s="305"/>
      <c r="M204" s="306"/>
      <c r="N204" s="308"/>
      <c r="O204" s="310"/>
      <c r="P204" s="312"/>
      <c r="Q204" s="315" t="s">
        <v>366</v>
      </c>
      <c r="R204" s="316"/>
      <c r="S204" s="316"/>
      <c r="T204" s="317"/>
      <c r="U204" s="319" t="s">
        <v>291</v>
      </c>
      <c r="V204" s="320"/>
      <c r="W204" s="320"/>
      <c r="X204" s="320"/>
      <c r="Y204" s="321"/>
      <c r="Z204" s="284" t="s">
        <v>306</v>
      </c>
      <c r="AA204" s="285"/>
      <c r="AB204" s="286"/>
      <c r="AC204" s="218" t="s">
        <v>192</v>
      </c>
      <c r="AD204" s="221" t="s">
        <v>267</v>
      </c>
      <c r="AE204" s="220">
        <f>H203+I203/60+J203/60/60</f>
        <v>71.053533333333334</v>
      </c>
      <c r="AF204" s="221" t="s">
        <v>268</v>
      </c>
      <c r="AG204" s="220" t="e">
        <f>H206+I206/60+J206/60/60</f>
        <v>#VALUE!</v>
      </c>
      <c r="AH204" s="227" t="s">
        <v>273</v>
      </c>
      <c r="AI204" s="220" t="e">
        <f>AE204-AG204</f>
        <v>#VALUE!</v>
      </c>
      <c r="AJ204" s="221" t="s">
        <v>275</v>
      </c>
      <c r="AK204" s="220" t="e">
        <f>AI203*60</f>
        <v>#VALUE!</v>
      </c>
      <c r="AL204" s="221" t="s">
        <v>277</v>
      </c>
      <c r="AM204" s="220" t="e">
        <f>AK204*6076.12</f>
        <v>#VALUE!</v>
      </c>
      <c r="AN204" s="221" t="s">
        <v>280</v>
      </c>
      <c r="AO204" s="220">
        <f>AE204*PI()/180</f>
        <v>1.2401181018422083</v>
      </c>
      <c r="AP204" s="221" t="s">
        <v>283</v>
      </c>
      <c r="AQ204" s="220" t="e">
        <f>AG204*PI()/180</f>
        <v>#VALUE!</v>
      </c>
      <c r="AR204" s="221" t="s">
        <v>285</v>
      </c>
      <c r="AS204" s="219" t="e">
        <f>IF(360+AS203/(2*PI())*360&gt;360,AS203/(PI())*360,360+AS203/(2*PI())*360)</f>
        <v>#VALUE!</v>
      </c>
      <c r="AT204" s="223"/>
      <c r="AU204" s="223"/>
    </row>
    <row r="205" spans="1:47" s="121" customFormat="1" ht="15.95" customHeight="1" thickBot="1" x14ac:dyDescent="0.3">
      <c r="A205" s="176">
        <v>37</v>
      </c>
      <c r="B205" s="297"/>
      <c r="C205" s="300"/>
      <c r="D205" s="179" t="s">
        <v>243</v>
      </c>
      <c r="E205" s="279" t="s">
        <v>261</v>
      </c>
      <c r="F205" s="280"/>
      <c r="G205" s="280"/>
      <c r="H205" s="280"/>
      <c r="I205" s="280"/>
      <c r="J205" s="281"/>
      <c r="K205" s="127" t="s">
        <v>16</v>
      </c>
      <c r="L205" s="237" t="s">
        <v>288</v>
      </c>
      <c r="M205" s="128" t="s">
        <v>250</v>
      </c>
      <c r="N205" s="129" t="s">
        <v>4</v>
      </c>
      <c r="O205" s="130" t="s">
        <v>18</v>
      </c>
      <c r="P205" s="253" t="s">
        <v>188</v>
      </c>
      <c r="Q205" s="318"/>
      <c r="R205" s="316"/>
      <c r="S205" s="316"/>
      <c r="T205" s="317"/>
      <c r="U205" s="322"/>
      <c r="V205" s="323"/>
      <c r="W205" s="323"/>
      <c r="X205" s="323"/>
      <c r="Y205" s="324"/>
      <c r="Z205" s="287"/>
      <c r="AA205" s="288"/>
      <c r="AB205" s="289"/>
      <c r="AC205" s="224"/>
      <c r="AD205" s="223"/>
      <c r="AE205" s="223"/>
      <c r="AF205" s="223"/>
      <c r="AG205" s="223"/>
      <c r="AH205" s="223"/>
      <c r="AI205" s="223"/>
      <c r="AJ205" s="223"/>
      <c r="AK205" s="223"/>
      <c r="AL205" s="223"/>
      <c r="AM205" s="223"/>
      <c r="AN205" s="223"/>
      <c r="AO205" s="223"/>
      <c r="AP205" s="223"/>
      <c r="AQ205" s="223"/>
      <c r="AR205" s="221" t="s">
        <v>286</v>
      </c>
      <c r="AS205" s="219" t="e">
        <f>61.582*ACOS(SIN(AE203)*SIN(AG203)+COS(AE203)*COS(AG203)*(AE204-AG204))*6076.12</f>
        <v>#VALUE!</v>
      </c>
      <c r="AT205" s="223"/>
      <c r="AU205" s="223"/>
    </row>
    <row r="206" spans="1:47" s="120" customFormat="1" ht="35.1" customHeight="1" thickTop="1" thickBot="1" x14ac:dyDescent="0.3">
      <c r="A206" s="177" t="str">
        <f>IF(Z203=1,"VERIFIED",IF(AA203=1,"CHECKED",IF(V203=1,"RECHECK",IF(X203=1,"VERIFY",IF(Y203=1,"NEED APP","NOT SCHED")))))</f>
        <v>NOT SCHED</v>
      </c>
      <c r="B206" s="298"/>
      <c r="C206" s="301"/>
      <c r="D206" s="180" t="s">
        <v>192</v>
      </c>
      <c r="E206" s="194" t="s">
        <v>0</v>
      </c>
      <c r="F206" s="198" t="s">
        <v>0</v>
      </c>
      <c r="G206" s="189" t="s">
        <v>0</v>
      </c>
      <c r="H206" s="188" t="s">
        <v>0</v>
      </c>
      <c r="I206" s="198" t="s">
        <v>0</v>
      </c>
      <c r="J206" s="189" t="s">
        <v>0</v>
      </c>
      <c r="K206" s="131" t="str">
        <f>$N$7</f>
        <v xml:space="preserve"> </v>
      </c>
      <c r="L206" s="230" t="str">
        <f>IF(E206=" ","Not being used ",AU203*6076.12)</f>
        <v xml:space="preserve">Not being used </v>
      </c>
      <c r="M206" s="229">
        <v>0.4</v>
      </c>
      <c r="N206" s="263" t="str">
        <f>IF(W203=1,"Need Photo","Has Photo")</f>
        <v>Has Photo</v>
      </c>
      <c r="O206" s="264" t="s">
        <v>260</v>
      </c>
      <c r="P206" s="255" t="str">
        <f>IF(E206=" ","Not being used",(IF(L206&gt;O203,"OFF STA","ON STA")))</f>
        <v>Not being used</v>
      </c>
      <c r="Q206" s="318"/>
      <c r="R206" s="316"/>
      <c r="S206" s="316"/>
      <c r="T206" s="317"/>
      <c r="U206" s="325"/>
      <c r="V206" s="326"/>
      <c r="W206" s="326"/>
      <c r="X206" s="326"/>
      <c r="Y206" s="327"/>
      <c r="Z206" s="290"/>
      <c r="AA206" s="291"/>
      <c r="AB206" s="292"/>
      <c r="AC206" s="119"/>
    </row>
    <row r="207" spans="1:47" s="118" customFormat="1" ht="9" customHeight="1" thickTop="1" thickBot="1" x14ac:dyDescent="0.3">
      <c r="A207" s="241"/>
      <c r="B207" s="133" t="s">
        <v>11</v>
      </c>
      <c r="C207" s="134"/>
      <c r="D207" s="135" t="s">
        <v>12</v>
      </c>
      <c r="E207" s="191" t="s">
        <v>246</v>
      </c>
      <c r="F207" s="191" t="s">
        <v>247</v>
      </c>
      <c r="G207" s="183" t="s">
        <v>248</v>
      </c>
      <c r="H207" s="135" t="s">
        <v>246</v>
      </c>
      <c r="I207" s="191" t="s">
        <v>247</v>
      </c>
      <c r="J207" s="183" t="s">
        <v>248</v>
      </c>
      <c r="K207" s="136" t="s">
        <v>13</v>
      </c>
      <c r="L207" s="137" t="s">
        <v>14</v>
      </c>
      <c r="M207" s="137" t="s">
        <v>17</v>
      </c>
      <c r="N207" s="138" t="s">
        <v>15</v>
      </c>
      <c r="O207" s="139" t="s">
        <v>19</v>
      </c>
      <c r="P207" s="252" t="s">
        <v>256</v>
      </c>
      <c r="Q207" s="142" t="s">
        <v>252</v>
      </c>
      <c r="R207" s="143"/>
      <c r="S207" s="144" t="s">
        <v>191</v>
      </c>
      <c r="T207" s="243"/>
      <c r="U207" s="293" t="s">
        <v>289</v>
      </c>
      <c r="V207" s="294"/>
      <c r="W207" s="294"/>
      <c r="X207" s="294"/>
      <c r="Y207" s="295"/>
      <c r="Z207" s="145" t="s">
        <v>238</v>
      </c>
      <c r="AA207" s="146" t="s">
        <v>239</v>
      </c>
      <c r="AB207" s="147" t="s">
        <v>240</v>
      </c>
      <c r="AC207" s="214"/>
      <c r="AD207" s="215"/>
      <c r="AE207" s="216" t="s">
        <v>269</v>
      </c>
      <c r="AF207" s="215"/>
      <c r="AG207" s="216" t="s">
        <v>270</v>
      </c>
      <c r="AH207" s="216"/>
      <c r="AI207" s="216" t="s">
        <v>271</v>
      </c>
      <c r="AJ207" s="215"/>
      <c r="AK207" s="217" t="s">
        <v>281</v>
      </c>
      <c r="AL207" s="215"/>
      <c r="AM207" s="216"/>
      <c r="AN207" s="215"/>
      <c r="AO207" s="217" t="s">
        <v>278</v>
      </c>
      <c r="AP207" s="215"/>
      <c r="AQ207" s="216"/>
      <c r="AR207" s="215"/>
      <c r="AS207" s="216"/>
      <c r="AT207" s="215"/>
      <c r="AU207" s="215"/>
    </row>
    <row r="208" spans="1:47" s="121" customFormat="1" ht="15.95" customHeight="1" thickBot="1" x14ac:dyDescent="0.3">
      <c r="A208" s="125">
        <v>17553.599999999999</v>
      </c>
      <c r="B208" s="296" t="s">
        <v>367</v>
      </c>
      <c r="C208" s="299" t="s">
        <v>0</v>
      </c>
      <c r="D208" s="179" t="s">
        <v>237</v>
      </c>
      <c r="E208" s="192">
        <v>41</v>
      </c>
      <c r="F208" s="196">
        <v>38</v>
      </c>
      <c r="G208" s="126">
        <v>8.2799999999999994</v>
      </c>
      <c r="H208" s="169">
        <v>71</v>
      </c>
      <c r="I208" s="196">
        <v>3</v>
      </c>
      <c r="J208" s="126">
        <v>15.48</v>
      </c>
      <c r="K208" s="302" t="s">
        <v>0</v>
      </c>
      <c r="L208" s="304" t="s">
        <v>0</v>
      </c>
      <c r="M208" s="306">
        <v>11.2</v>
      </c>
      <c r="N208" s="307">
        <f>IF(M208=" "," ",(M208+$L$7-M211))</f>
        <v>8.5</v>
      </c>
      <c r="O208" s="309">
        <v>50</v>
      </c>
      <c r="P208" s="311">
        <v>42901</v>
      </c>
      <c r="Q208" s="140">
        <v>43245</v>
      </c>
      <c r="R208" s="141">
        <v>43398</v>
      </c>
      <c r="S208" s="313" t="s">
        <v>325</v>
      </c>
      <c r="T208" s="314"/>
      <c r="U208" s="244">
        <v>1</v>
      </c>
      <c r="V208" s="148" t="s">
        <v>0</v>
      </c>
      <c r="W208" s="149" t="s">
        <v>0</v>
      </c>
      <c r="X208" s="150" t="s">
        <v>0</v>
      </c>
      <c r="Y208" s="151" t="s">
        <v>0</v>
      </c>
      <c r="Z208" s="152" t="s">
        <v>0</v>
      </c>
      <c r="AA208" s="148" t="s">
        <v>0</v>
      </c>
      <c r="AB208" s="153" t="s">
        <v>0</v>
      </c>
      <c r="AC208" s="218" t="s">
        <v>237</v>
      </c>
      <c r="AD208" s="221" t="s">
        <v>265</v>
      </c>
      <c r="AE208" s="220">
        <f>E208+F208/60+G208/60/60</f>
        <v>41.635633333333331</v>
      </c>
      <c r="AF208" s="221" t="s">
        <v>266</v>
      </c>
      <c r="AG208" s="220" t="e">
        <f>E211+F211/60+G211/60/60</f>
        <v>#VALUE!</v>
      </c>
      <c r="AH208" s="227" t="s">
        <v>272</v>
      </c>
      <c r="AI208" s="220" t="e">
        <f>AG208-AE208</f>
        <v>#VALUE!</v>
      </c>
      <c r="AJ208" s="221" t="s">
        <v>274</v>
      </c>
      <c r="AK208" s="220" t="e">
        <f>AI209*60*COS((AE208+AG208)/2*PI()/180)</f>
        <v>#VALUE!</v>
      </c>
      <c r="AL208" s="221" t="s">
        <v>276</v>
      </c>
      <c r="AM208" s="220" t="e">
        <f>AK208*6076.12</f>
        <v>#VALUE!</v>
      </c>
      <c r="AN208" s="221" t="s">
        <v>279</v>
      </c>
      <c r="AO208" s="220">
        <f>AE208*PI()/180</f>
        <v>0.72667888781976842</v>
      </c>
      <c r="AP208" s="221" t="s">
        <v>282</v>
      </c>
      <c r="AQ208" s="220" t="e">
        <f>AG208 *PI()/180</f>
        <v>#VALUE!</v>
      </c>
      <c r="AR208" s="221" t="s">
        <v>284</v>
      </c>
      <c r="AS208" s="220" t="e">
        <f>1*ATAN2(COS(AO208)*SIN(AQ208)-SIN(AO208)*COS(AQ208)*COS(AQ209-AO209),SIN(AQ209-AO209)*COS(AQ208))</f>
        <v>#VALUE!</v>
      </c>
      <c r="AT208" s="222" t="s">
        <v>287</v>
      </c>
      <c r="AU208" s="228" t="e">
        <f>SQRT(AK209*AK209+AK208*AK208)</f>
        <v>#VALUE!</v>
      </c>
    </row>
    <row r="209" spans="1:47" s="121" customFormat="1" ht="15.95" customHeight="1" thickTop="1" thickBot="1" x14ac:dyDescent="0.3">
      <c r="A209" s="181">
        <v>200100662470</v>
      </c>
      <c r="B209" s="297"/>
      <c r="C209" s="300"/>
      <c r="D209" s="179" t="s">
        <v>242</v>
      </c>
      <c r="E209" s="193">
        <f t="shared" ref="E209:J209" si="28">E208</f>
        <v>41</v>
      </c>
      <c r="F209" s="197">
        <f t="shared" si="28"/>
        <v>38</v>
      </c>
      <c r="G209" s="186">
        <f t="shared" si="28"/>
        <v>8.2799999999999994</v>
      </c>
      <c r="H209" s="157">
        <f t="shared" si="28"/>
        <v>71</v>
      </c>
      <c r="I209" s="197">
        <f t="shared" si="28"/>
        <v>3</v>
      </c>
      <c r="J209" s="187">
        <f t="shared" si="28"/>
        <v>15.48</v>
      </c>
      <c r="K209" s="303"/>
      <c r="L209" s="305"/>
      <c r="M209" s="306"/>
      <c r="N209" s="308"/>
      <c r="O209" s="310"/>
      <c r="P209" s="312"/>
      <c r="Q209" s="315" t="s">
        <v>368</v>
      </c>
      <c r="R209" s="316"/>
      <c r="S209" s="316"/>
      <c r="T209" s="317"/>
      <c r="U209" s="319" t="s">
        <v>291</v>
      </c>
      <c r="V209" s="320"/>
      <c r="W209" s="320"/>
      <c r="X209" s="320"/>
      <c r="Y209" s="321"/>
      <c r="Z209" s="284" t="s">
        <v>306</v>
      </c>
      <c r="AA209" s="285"/>
      <c r="AB209" s="286"/>
      <c r="AC209" s="218" t="s">
        <v>192</v>
      </c>
      <c r="AD209" s="221" t="s">
        <v>267</v>
      </c>
      <c r="AE209" s="220">
        <f>H208+I208/60+J208/60/60</f>
        <v>71.054299999999998</v>
      </c>
      <c r="AF209" s="221" t="s">
        <v>268</v>
      </c>
      <c r="AG209" s="220" t="e">
        <f>H211+I211/60+J211/60/60</f>
        <v>#VALUE!</v>
      </c>
      <c r="AH209" s="227" t="s">
        <v>273</v>
      </c>
      <c r="AI209" s="220" t="e">
        <f>AE209-AG209</f>
        <v>#VALUE!</v>
      </c>
      <c r="AJ209" s="221" t="s">
        <v>275</v>
      </c>
      <c r="AK209" s="220" t="e">
        <f>AI208*60</f>
        <v>#VALUE!</v>
      </c>
      <c r="AL209" s="221" t="s">
        <v>277</v>
      </c>
      <c r="AM209" s="220" t="e">
        <f>AK209*6076.12</f>
        <v>#VALUE!</v>
      </c>
      <c r="AN209" s="221" t="s">
        <v>280</v>
      </c>
      <c r="AO209" s="220">
        <f>AE209*PI()/180</f>
        <v>1.2401314826998069</v>
      </c>
      <c r="AP209" s="221" t="s">
        <v>283</v>
      </c>
      <c r="AQ209" s="220" t="e">
        <f>AG209*PI()/180</f>
        <v>#VALUE!</v>
      </c>
      <c r="AR209" s="221" t="s">
        <v>285</v>
      </c>
      <c r="AS209" s="219" t="e">
        <f>IF(360+AS208/(2*PI())*360&gt;360,AS208/(PI())*360,360+AS208/(2*PI())*360)</f>
        <v>#VALUE!</v>
      </c>
      <c r="AT209" s="223"/>
      <c r="AU209" s="223"/>
    </row>
    <row r="210" spans="1:47" s="121" customFormat="1" ht="15.95" customHeight="1" thickBot="1" x14ac:dyDescent="0.3">
      <c r="A210" s="176">
        <v>38</v>
      </c>
      <c r="B210" s="297"/>
      <c r="C210" s="300"/>
      <c r="D210" s="179" t="s">
        <v>243</v>
      </c>
      <c r="E210" s="279" t="s">
        <v>261</v>
      </c>
      <c r="F210" s="280"/>
      <c r="G210" s="280"/>
      <c r="H210" s="280"/>
      <c r="I210" s="280"/>
      <c r="J210" s="281"/>
      <c r="K210" s="127" t="s">
        <v>16</v>
      </c>
      <c r="L210" s="237" t="s">
        <v>288</v>
      </c>
      <c r="M210" s="128" t="s">
        <v>250</v>
      </c>
      <c r="N210" s="129" t="s">
        <v>4</v>
      </c>
      <c r="O210" s="130" t="s">
        <v>18</v>
      </c>
      <c r="P210" s="253" t="s">
        <v>188</v>
      </c>
      <c r="Q210" s="318"/>
      <c r="R210" s="316"/>
      <c r="S210" s="316"/>
      <c r="T210" s="317"/>
      <c r="U210" s="322"/>
      <c r="V210" s="323"/>
      <c r="W210" s="323"/>
      <c r="X210" s="323"/>
      <c r="Y210" s="324"/>
      <c r="Z210" s="287"/>
      <c r="AA210" s="288"/>
      <c r="AB210" s="289"/>
      <c r="AC210" s="224"/>
      <c r="AD210" s="223"/>
      <c r="AE210" s="223"/>
      <c r="AF210" s="223"/>
      <c r="AG210" s="223"/>
      <c r="AH210" s="223"/>
      <c r="AI210" s="223"/>
      <c r="AJ210" s="223"/>
      <c r="AK210" s="223"/>
      <c r="AL210" s="223"/>
      <c r="AM210" s="223"/>
      <c r="AN210" s="223"/>
      <c r="AO210" s="223"/>
      <c r="AP210" s="223"/>
      <c r="AQ210" s="223"/>
      <c r="AR210" s="221" t="s">
        <v>286</v>
      </c>
      <c r="AS210" s="219" t="e">
        <f>61.582*ACOS(SIN(AE208)*SIN(AG208)+COS(AE208)*COS(AG208)*(AE209-AG209))*6076.12</f>
        <v>#VALUE!</v>
      </c>
      <c r="AT210" s="223"/>
      <c r="AU210" s="223"/>
    </row>
    <row r="211" spans="1:47" s="120" customFormat="1" ht="35.1" customHeight="1" thickTop="1" thickBot="1" x14ac:dyDescent="0.3">
      <c r="A211" s="177" t="str">
        <f>IF(Z208=1,"VERIFIED",IF(AA208=1,"CHECKED",IF(V208=1,"RECHECK",IF(X208=1,"VERIFY",IF(Y208=1,"NEED APP","NOT SCHED")))))</f>
        <v>NOT SCHED</v>
      </c>
      <c r="B211" s="298"/>
      <c r="C211" s="301"/>
      <c r="D211" s="180" t="s">
        <v>192</v>
      </c>
      <c r="E211" s="194" t="s">
        <v>0</v>
      </c>
      <c r="F211" s="198" t="s">
        <v>0</v>
      </c>
      <c r="G211" s="189" t="s">
        <v>0</v>
      </c>
      <c r="H211" s="188" t="s">
        <v>0</v>
      </c>
      <c r="I211" s="198" t="s">
        <v>0</v>
      </c>
      <c r="J211" s="189" t="s">
        <v>0</v>
      </c>
      <c r="K211" s="131" t="str">
        <f>$N$7</f>
        <v xml:space="preserve"> </v>
      </c>
      <c r="L211" s="230" t="str">
        <f>IF(E211=" ","Not being used ",AU208*6076.12)</f>
        <v xml:space="preserve">Not being used </v>
      </c>
      <c r="M211" s="229">
        <v>2.7</v>
      </c>
      <c r="N211" s="269" t="str">
        <f>IF(W208=1,"Need Photo","Has Photo")</f>
        <v>Has Photo</v>
      </c>
      <c r="O211" s="178" t="s">
        <v>260</v>
      </c>
      <c r="P211" s="255" t="str">
        <f>IF(E211=" ","Not being used",(IF(L211&gt;O208,"OFF STA","ON STA")))</f>
        <v>Not being used</v>
      </c>
      <c r="Q211" s="318"/>
      <c r="R211" s="316"/>
      <c r="S211" s="316"/>
      <c r="T211" s="317"/>
      <c r="U211" s="325"/>
      <c r="V211" s="326"/>
      <c r="W211" s="326"/>
      <c r="X211" s="326"/>
      <c r="Y211" s="327"/>
      <c r="Z211" s="290"/>
      <c r="AA211" s="291"/>
      <c r="AB211" s="292"/>
      <c r="AC211" s="119"/>
    </row>
    <row r="212" spans="1:47" s="118" customFormat="1" ht="9" customHeight="1" thickTop="1" thickBot="1" x14ac:dyDescent="0.3">
      <c r="A212" s="241"/>
      <c r="B212" s="133" t="s">
        <v>11</v>
      </c>
      <c r="C212" s="134"/>
      <c r="D212" s="135" t="s">
        <v>12</v>
      </c>
      <c r="E212" s="191" t="s">
        <v>246</v>
      </c>
      <c r="F212" s="191" t="s">
        <v>247</v>
      </c>
      <c r="G212" s="183" t="s">
        <v>248</v>
      </c>
      <c r="H212" s="135" t="s">
        <v>246</v>
      </c>
      <c r="I212" s="191" t="s">
        <v>247</v>
      </c>
      <c r="J212" s="183" t="s">
        <v>248</v>
      </c>
      <c r="K212" s="136" t="s">
        <v>13</v>
      </c>
      <c r="L212" s="137" t="s">
        <v>14</v>
      </c>
      <c r="M212" s="137" t="s">
        <v>17</v>
      </c>
      <c r="N212" s="266" t="s">
        <v>15</v>
      </c>
      <c r="O212" s="267" t="s">
        <v>19</v>
      </c>
      <c r="P212" s="268" t="s">
        <v>256</v>
      </c>
      <c r="Q212" s="142" t="s">
        <v>252</v>
      </c>
      <c r="R212" s="143"/>
      <c r="S212" s="144" t="s">
        <v>191</v>
      </c>
      <c r="T212" s="243"/>
      <c r="U212" s="293" t="s">
        <v>289</v>
      </c>
      <c r="V212" s="294"/>
      <c r="W212" s="294"/>
      <c r="X212" s="294"/>
      <c r="Y212" s="295"/>
      <c r="Z212" s="145" t="s">
        <v>238</v>
      </c>
      <c r="AA212" s="146" t="s">
        <v>239</v>
      </c>
      <c r="AB212" s="147" t="s">
        <v>240</v>
      </c>
      <c r="AC212" s="214"/>
      <c r="AD212" s="215"/>
      <c r="AE212" s="216" t="s">
        <v>269</v>
      </c>
      <c r="AF212" s="215"/>
      <c r="AG212" s="216" t="s">
        <v>270</v>
      </c>
      <c r="AH212" s="216"/>
      <c r="AI212" s="216" t="s">
        <v>271</v>
      </c>
      <c r="AJ212" s="215"/>
      <c r="AK212" s="217" t="s">
        <v>281</v>
      </c>
      <c r="AL212" s="215"/>
      <c r="AM212" s="216"/>
      <c r="AN212" s="215"/>
      <c r="AO212" s="217" t="s">
        <v>278</v>
      </c>
      <c r="AP212" s="215"/>
      <c r="AQ212" s="216"/>
      <c r="AR212" s="215"/>
      <c r="AS212" s="216"/>
      <c r="AT212" s="215"/>
      <c r="AU212" s="215"/>
    </row>
    <row r="213" spans="1:47" s="121" customFormat="1" ht="15.95" customHeight="1" thickBot="1" x14ac:dyDescent="0.3">
      <c r="A213" s="125">
        <v>17553.650000000001</v>
      </c>
      <c r="B213" s="296" t="s">
        <v>367</v>
      </c>
      <c r="C213" s="299" t="s">
        <v>0</v>
      </c>
      <c r="D213" s="179" t="s">
        <v>237</v>
      </c>
      <c r="E213" s="192">
        <v>41</v>
      </c>
      <c r="F213" s="196">
        <v>33</v>
      </c>
      <c r="G213" s="126">
        <v>17.760000000000002</v>
      </c>
      <c r="H213" s="169">
        <v>71</v>
      </c>
      <c r="I213" s="196">
        <v>3</v>
      </c>
      <c r="J213" s="126">
        <v>26.58</v>
      </c>
      <c r="K213" s="302" t="s">
        <v>0</v>
      </c>
      <c r="L213" s="304" t="s">
        <v>0</v>
      </c>
      <c r="M213" s="306">
        <v>5.0999999999999996</v>
      </c>
      <c r="N213" s="344">
        <f>IF(M213=" "," ",(M213+$L$7-M216))</f>
        <v>2.3999999999999995</v>
      </c>
      <c r="O213" s="309">
        <v>50</v>
      </c>
      <c r="P213" s="311">
        <v>42901</v>
      </c>
      <c r="Q213" s="140">
        <v>43245</v>
      </c>
      <c r="R213" s="141">
        <v>43398</v>
      </c>
      <c r="S213" s="313" t="s">
        <v>390</v>
      </c>
      <c r="T213" s="314"/>
      <c r="U213" s="244">
        <v>1</v>
      </c>
      <c r="V213" s="148" t="s">
        <v>0</v>
      </c>
      <c r="W213" s="149" t="s">
        <v>0</v>
      </c>
      <c r="X213" s="150" t="s">
        <v>0</v>
      </c>
      <c r="Y213" s="151" t="s">
        <v>0</v>
      </c>
      <c r="Z213" s="152" t="s">
        <v>0</v>
      </c>
      <c r="AA213" s="148" t="s">
        <v>0</v>
      </c>
      <c r="AB213" s="153" t="s">
        <v>0</v>
      </c>
      <c r="AC213" s="218" t="s">
        <v>237</v>
      </c>
      <c r="AD213" s="221" t="s">
        <v>265</v>
      </c>
      <c r="AE213" s="220">
        <f>E213+F213/60+G213/60/60</f>
        <v>41.554933333333331</v>
      </c>
      <c r="AF213" s="221" t="s">
        <v>266</v>
      </c>
      <c r="AG213" s="220" t="e">
        <f>E216+F216/60+G216/60/60</f>
        <v>#VALUE!</v>
      </c>
      <c r="AH213" s="227" t="s">
        <v>272</v>
      </c>
      <c r="AI213" s="220" t="e">
        <f>AG213-AE213</f>
        <v>#VALUE!</v>
      </c>
      <c r="AJ213" s="221" t="s">
        <v>274</v>
      </c>
      <c r="AK213" s="220" t="e">
        <f>AI214*60*COS((AE213+AG213)/2*PI()/180)</f>
        <v>#VALUE!</v>
      </c>
      <c r="AL213" s="221" t="s">
        <v>276</v>
      </c>
      <c r="AM213" s="220" t="e">
        <f>AK213*6076.12</f>
        <v>#VALUE!</v>
      </c>
      <c r="AN213" s="221" t="s">
        <v>279</v>
      </c>
      <c r="AO213" s="220">
        <f>AE213*PI()/180</f>
        <v>0.72527040711340884</v>
      </c>
      <c r="AP213" s="221" t="s">
        <v>282</v>
      </c>
      <c r="AQ213" s="220" t="e">
        <f>AG213 *PI()/180</f>
        <v>#VALUE!</v>
      </c>
      <c r="AR213" s="221" t="s">
        <v>284</v>
      </c>
      <c r="AS213" s="220" t="e">
        <f>1*ATAN2(COS(AO213)*SIN(AQ213)-SIN(AO213)*COS(AQ213)*COS(AQ214-AO214),SIN(AQ214-AO214)*COS(AQ213))</f>
        <v>#VALUE!</v>
      </c>
      <c r="AT213" s="222" t="s">
        <v>287</v>
      </c>
      <c r="AU213" s="228" t="e">
        <f>SQRT(AK214*AK214+AK213*AK213)</f>
        <v>#VALUE!</v>
      </c>
    </row>
    <row r="214" spans="1:47" s="121" customFormat="1" ht="15.95" customHeight="1" thickTop="1" thickBot="1" x14ac:dyDescent="0.3">
      <c r="A214" s="181">
        <v>200100729366</v>
      </c>
      <c r="B214" s="297"/>
      <c r="C214" s="300"/>
      <c r="D214" s="179" t="s">
        <v>242</v>
      </c>
      <c r="E214" s="193">
        <f t="shared" ref="E214:J214" si="29">E213</f>
        <v>41</v>
      </c>
      <c r="F214" s="197">
        <f t="shared" si="29"/>
        <v>33</v>
      </c>
      <c r="G214" s="186">
        <f t="shared" si="29"/>
        <v>17.760000000000002</v>
      </c>
      <c r="H214" s="157">
        <f t="shared" si="29"/>
        <v>71</v>
      </c>
      <c r="I214" s="197">
        <f t="shared" si="29"/>
        <v>3</v>
      </c>
      <c r="J214" s="187">
        <f t="shared" si="29"/>
        <v>26.58</v>
      </c>
      <c r="K214" s="303"/>
      <c r="L214" s="305"/>
      <c r="M214" s="306"/>
      <c r="N214" s="345"/>
      <c r="O214" s="310"/>
      <c r="P214" s="312"/>
      <c r="Q214" s="315" t="s">
        <v>368</v>
      </c>
      <c r="R214" s="316"/>
      <c r="S214" s="316"/>
      <c r="T214" s="317"/>
      <c r="U214" s="319" t="s">
        <v>291</v>
      </c>
      <c r="V214" s="320"/>
      <c r="W214" s="320"/>
      <c r="X214" s="320"/>
      <c r="Y214" s="321"/>
      <c r="Z214" s="284" t="s">
        <v>306</v>
      </c>
      <c r="AA214" s="285"/>
      <c r="AB214" s="286"/>
      <c r="AC214" s="218" t="s">
        <v>192</v>
      </c>
      <c r="AD214" s="221" t="s">
        <v>267</v>
      </c>
      <c r="AE214" s="220">
        <f>H213+I213/60+J213/60/60</f>
        <v>71.057383333333334</v>
      </c>
      <c r="AF214" s="221" t="s">
        <v>268</v>
      </c>
      <c r="AG214" s="220" t="e">
        <f>H216+I216/60+J216/60/60</f>
        <v>#VALUE!</v>
      </c>
      <c r="AH214" s="227" t="s">
        <v>273</v>
      </c>
      <c r="AI214" s="220" t="e">
        <f>AE214-AG214</f>
        <v>#VALUE!</v>
      </c>
      <c r="AJ214" s="221" t="s">
        <v>275</v>
      </c>
      <c r="AK214" s="220" t="e">
        <f>AI213*60</f>
        <v>#VALUE!</v>
      </c>
      <c r="AL214" s="221" t="s">
        <v>277</v>
      </c>
      <c r="AM214" s="220" t="e">
        <f>AK214*6076.12</f>
        <v>#VALUE!</v>
      </c>
      <c r="AN214" s="221" t="s">
        <v>280</v>
      </c>
      <c r="AO214" s="220">
        <f>AE214*PI()/180</f>
        <v>1.2401852970184102</v>
      </c>
      <c r="AP214" s="221" t="s">
        <v>283</v>
      </c>
      <c r="AQ214" s="220" t="e">
        <f>AG214*PI()/180</f>
        <v>#VALUE!</v>
      </c>
      <c r="AR214" s="221" t="s">
        <v>285</v>
      </c>
      <c r="AS214" s="219" t="e">
        <f>IF(360+AS213/(2*PI())*360&gt;360,AS213/(PI())*360,360+AS213/(2*PI())*360)</f>
        <v>#VALUE!</v>
      </c>
      <c r="AT214" s="223"/>
      <c r="AU214" s="223"/>
    </row>
    <row r="215" spans="1:47" s="121" customFormat="1" ht="15.95" customHeight="1" thickBot="1" x14ac:dyDescent="0.3">
      <c r="A215" s="176">
        <v>39</v>
      </c>
      <c r="B215" s="297"/>
      <c r="C215" s="300"/>
      <c r="D215" s="179" t="s">
        <v>243</v>
      </c>
      <c r="E215" s="279" t="s">
        <v>261</v>
      </c>
      <c r="F215" s="280"/>
      <c r="G215" s="280"/>
      <c r="H215" s="280"/>
      <c r="I215" s="280"/>
      <c r="J215" s="281"/>
      <c r="K215" s="127" t="s">
        <v>16</v>
      </c>
      <c r="L215" s="237" t="s">
        <v>288</v>
      </c>
      <c r="M215" s="128" t="s">
        <v>250</v>
      </c>
      <c r="N215" s="129" t="s">
        <v>4</v>
      </c>
      <c r="O215" s="130" t="s">
        <v>18</v>
      </c>
      <c r="P215" s="253" t="s">
        <v>188</v>
      </c>
      <c r="Q215" s="318"/>
      <c r="R215" s="316"/>
      <c r="S215" s="316"/>
      <c r="T215" s="317"/>
      <c r="U215" s="322"/>
      <c r="V215" s="323"/>
      <c r="W215" s="323"/>
      <c r="X215" s="323"/>
      <c r="Y215" s="324"/>
      <c r="Z215" s="287"/>
      <c r="AA215" s="288"/>
      <c r="AB215" s="289"/>
      <c r="AC215" s="224"/>
      <c r="AD215" s="223"/>
      <c r="AE215" s="223"/>
      <c r="AF215" s="223"/>
      <c r="AG215" s="223"/>
      <c r="AH215" s="223"/>
      <c r="AI215" s="223"/>
      <c r="AJ215" s="223"/>
      <c r="AK215" s="223"/>
      <c r="AL215" s="223"/>
      <c r="AM215" s="223"/>
      <c r="AN215" s="223"/>
      <c r="AO215" s="223"/>
      <c r="AP215" s="223"/>
      <c r="AQ215" s="223"/>
      <c r="AR215" s="221" t="s">
        <v>286</v>
      </c>
      <c r="AS215" s="219" t="e">
        <f>61.582*ACOS(SIN(AE213)*SIN(AG213)+COS(AE213)*COS(AG213)*(AE214-AG214))*6076.12</f>
        <v>#VALUE!</v>
      </c>
      <c r="AT215" s="223"/>
      <c r="AU215" s="223"/>
    </row>
    <row r="216" spans="1:47" s="120" customFormat="1" ht="35.1" customHeight="1" thickTop="1" thickBot="1" x14ac:dyDescent="0.3">
      <c r="A216" s="177" t="str">
        <f>IF(Z213=1,"VERIFIED",IF(AA213=1,"CHECKED",IF(V213=1,"RECHECK",IF(X213=1,"VERIFY",IF(Y213=1,"NEED APP","NOT SCHED")))))</f>
        <v>NOT SCHED</v>
      </c>
      <c r="B216" s="298"/>
      <c r="C216" s="301"/>
      <c r="D216" s="180" t="s">
        <v>192</v>
      </c>
      <c r="E216" s="194" t="s">
        <v>0</v>
      </c>
      <c r="F216" s="198" t="s">
        <v>0</v>
      </c>
      <c r="G216" s="189" t="s">
        <v>0</v>
      </c>
      <c r="H216" s="188" t="s">
        <v>0</v>
      </c>
      <c r="I216" s="198" t="s">
        <v>0</v>
      </c>
      <c r="J216" s="189" t="s">
        <v>0</v>
      </c>
      <c r="K216" s="131" t="str">
        <f>$N$7</f>
        <v xml:space="preserve"> </v>
      </c>
      <c r="L216" s="230" t="str">
        <f>IF(E216=" ","Not being used ",AU213*6076.12)</f>
        <v xml:space="preserve">Not being used </v>
      </c>
      <c r="M216" s="229">
        <v>2.7</v>
      </c>
      <c r="N216" s="154" t="str">
        <f>IF(W213=1,"Need Photo","Has Photo")</f>
        <v>Has Photo</v>
      </c>
      <c r="O216" s="178" t="s">
        <v>260</v>
      </c>
      <c r="P216" s="255" t="str">
        <f>IF(E216=" ","Not being used",(IF(L216&gt;O213,"OFF STA","ON STA")))</f>
        <v>Not being used</v>
      </c>
      <c r="Q216" s="318"/>
      <c r="R216" s="316"/>
      <c r="S216" s="316"/>
      <c r="T216" s="317"/>
      <c r="U216" s="325"/>
      <c r="V216" s="326"/>
      <c r="W216" s="326"/>
      <c r="X216" s="326"/>
      <c r="Y216" s="327"/>
      <c r="Z216" s="290"/>
      <c r="AA216" s="291"/>
      <c r="AB216" s="292"/>
      <c r="AC216" s="119"/>
    </row>
    <row r="217" spans="1:47" s="118" customFormat="1" ht="9" customHeight="1" thickTop="1" thickBot="1" x14ac:dyDescent="0.3">
      <c r="A217" s="241"/>
      <c r="B217" s="133" t="s">
        <v>11</v>
      </c>
      <c r="C217" s="134"/>
      <c r="D217" s="135" t="s">
        <v>12</v>
      </c>
      <c r="E217" s="191" t="s">
        <v>246</v>
      </c>
      <c r="F217" s="191" t="s">
        <v>247</v>
      </c>
      <c r="G217" s="183" t="s">
        <v>248</v>
      </c>
      <c r="H217" s="135" t="s">
        <v>246</v>
      </c>
      <c r="I217" s="191" t="s">
        <v>247</v>
      </c>
      <c r="J217" s="183" t="s">
        <v>248</v>
      </c>
      <c r="K217" s="136" t="s">
        <v>13</v>
      </c>
      <c r="L217" s="137" t="s">
        <v>14</v>
      </c>
      <c r="M217" s="137" t="s">
        <v>17</v>
      </c>
      <c r="N217" s="138" t="s">
        <v>15</v>
      </c>
      <c r="O217" s="139" t="s">
        <v>19</v>
      </c>
      <c r="P217" s="252" t="s">
        <v>256</v>
      </c>
      <c r="Q217" s="142" t="s">
        <v>252</v>
      </c>
      <c r="R217" s="143"/>
      <c r="S217" s="144" t="s">
        <v>191</v>
      </c>
      <c r="T217" s="243"/>
      <c r="U217" s="293" t="s">
        <v>289</v>
      </c>
      <c r="V217" s="294"/>
      <c r="W217" s="294"/>
      <c r="X217" s="294"/>
      <c r="Y217" s="295"/>
      <c r="Z217" s="145" t="s">
        <v>238</v>
      </c>
      <c r="AA217" s="146" t="s">
        <v>239</v>
      </c>
      <c r="AB217" s="147" t="s">
        <v>240</v>
      </c>
      <c r="AC217" s="214"/>
      <c r="AD217" s="215"/>
      <c r="AE217" s="216" t="s">
        <v>269</v>
      </c>
      <c r="AF217" s="215"/>
      <c r="AG217" s="216" t="s">
        <v>270</v>
      </c>
      <c r="AH217" s="216"/>
      <c r="AI217" s="216" t="s">
        <v>271</v>
      </c>
      <c r="AJ217" s="215"/>
      <c r="AK217" s="217" t="s">
        <v>281</v>
      </c>
      <c r="AL217" s="215"/>
      <c r="AM217" s="216"/>
      <c r="AN217" s="215"/>
      <c r="AO217" s="217" t="s">
        <v>278</v>
      </c>
      <c r="AP217" s="215"/>
      <c r="AQ217" s="216"/>
      <c r="AR217" s="215"/>
      <c r="AS217" s="216"/>
      <c r="AT217" s="215"/>
      <c r="AU217" s="215"/>
    </row>
    <row r="218" spans="1:47" s="121" customFormat="1" ht="15.95" customHeight="1" thickBot="1" x14ac:dyDescent="0.3">
      <c r="A218" s="125">
        <v>17553.7</v>
      </c>
      <c r="B218" s="296" t="s">
        <v>369</v>
      </c>
      <c r="C218" s="299" t="s">
        <v>0</v>
      </c>
      <c r="D218" s="179" t="s">
        <v>237</v>
      </c>
      <c r="E218" s="192">
        <v>41</v>
      </c>
      <c r="F218" s="196">
        <v>33</v>
      </c>
      <c r="G218" s="126">
        <v>16.600000000000001</v>
      </c>
      <c r="H218" s="169">
        <v>71</v>
      </c>
      <c r="I218" s="196">
        <v>3</v>
      </c>
      <c r="J218" s="126">
        <v>32.1</v>
      </c>
      <c r="K218" s="302" t="s">
        <v>0</v>
      </c>
      <c r="L218" s="304" t="s">
        <v>0</v>
      </c>
      <c r="M218" s="306">
        <v>6.9</v>
      </c>
      <c r="N218" s="307">
        <f>IF(M218=" "," ",(M218+$L$7-M221))</f>
        <v>4.2</v>
      </c>
      <c r="O218" s="309">
        <v>50</v>
      </c>
      <c r="P218" s="311">
        <v>42901</v>
      </c>
      <c r="Q218" s="140">
        <v>43245</v>
      </c>
      <c r="R218" s="141">
        <v>43398</v>
      </c>
      <c r="S218" s="313" t="s">
        <v>325</v>
      </c>
      <c r="T218" s="314"/>
      <c r="U218" s="244">
        <v>1</v>
      </c>
      <c r="V218" s="148">
        <v>1</v>
      </c>
      <c r="W218" s="149" t="s">
        <v>0</v>
      </c>
      <c r="X218" s="150" t="s">
        <v>0</v>
      </c>
      <c r="Y218" s="151" t="s">
        <v>0</v>
      </c>
      <c r="Z218" s="152" t="s">
        <v>0</v>
      </c>
      <c r="AA218" s="148" t="s">
        <v>0</v>
      </c>
      <c r="AB218" s="153" t="s">
        <v>0</v>
      </c>
      <c r="AC218" s="218" t="s">
        <v>237</v>
      </c>
      <c r="AD218" s="221" t="s">
        <v>265</v>
      </c>
      <c r="AE218" s="220">
        <f>E218+F218/60+G218/60/60</f>
        <v>41.554611111111107</v>
      </c>
      <c r="AF218" s="221" t="s">
        <v>266</v>
      </c>
      <c r="AG218" s="220">
        <f>E221+F221/60+G221/60/60</f>
        <v>41.554499999999997</v>
      </c>
      <c r="AH218" s="227" t="s">
        <v>272</v>
      </c>
      <c r="AI218" s="220">
        <f>AG218-AE218</f>
        <v>-1.1111111111006267E-4</v>
      </c>
      <c r="AJ218" s="221" t="s">
        <v>274</v>
      </c>
      <c r="AK218" s="220">
        <f>AI219*60*COS((AE218+AG218)/2*PI()/180)</f>
        <v>-7.4832445176632621E-3</v>
      </c>
      <c r="AL218" s="221" t="s">
        <v>276</v>
      </c>
      <c r="AM218" s="220">
        <f>AK218*6076.12</f>
        <v>-45.4690916786641</v>
      </c>
      <c r="AN218" s="221" t="s">
        <v>279</v>
      </c>
      <c r="AO218" s="220">
        <f>AE218*PI()/180</f>
        <v>0.72526478327470811</v>
      </c>
      <c r="AP218" s="221" t="s">
        <v>282</v>
      </c>
      <c r="AQ218" s="220">
        <f>AG218 *PI()/180</f>
        <v>0.72526284401998364</v>
      </c>
      <c r="AR218" s="221" t="s">
        <v>284</v>
      </c>
      <c r="AS218" s="220">
        <f>1*ATAN2(COS(AO218)*SIN(AQ218)-SIN(AO218)*COS(AQ218)*COS(AQ219-AO219),SIN(AQ219-AO219)*COS(AQ218))</f>
        <v>2.2985484168775328</v>
      </c>
      <c r="AT218" s="222" t="s">
        <v>287</v>
      </c>
      <c r="AU218" s="228">
        <f>SQRT(AK219*AK219+AK218*AK218)</f>
        <v>1.0022145127403763E-2</v>
      </c>
    </row>
    <row r="219" spans="1:47" s="121" customFormat="1" ht="15.95" customHeight="1" thickTop="1" thickBot="1" x14ac:dyDescent="0.3">
      <c r="A219" s="181">
        <v>200100662473</v>
      </c>
      <c r="B219" s="297"/>
      <c r="C219" s="300"/>
      <c r="D219" s="179" t="s">
        <v>242</v>
      </c>
      <c r="E219" s="193">
        <f t="shared" ref="E219:J219" si="30">E218</f>
        <v>41</v>
      </c>
      <c r="F219" s="197">
        <f t="shared" si="30"/>
        <v>33</v>
      </c>
      <c r="G219" s="186">
        <f t="shared" si="30"/>
        <v>16.600000000000001</v>
      </c>
      <c r="H219" s="157">
        <f t="shared" si="30"/>
        <v>71</v>
      </c>
      <c r="I219" s="197">
        <f t="shared" si="30"/>
        <v>3</v>
      </c>
      <c r="J219" s="187">
        <f t="shared" si="30"/>
        <v>32.1</v>
      </c>
      <c r="K219" s="303"/>
      <c r="L219" s="305"/>
      <c r="M219" s="306"/>
      <c r="N219" s="308"/>
      <c r="O219" s="310"/>
      <c r="P219" s="312"/>
      <c r="Q219" s="315" t="s">
        <v>405</v>
      </c>
      <c r="R219" s="316"/>
      <c r="S219" s="316"/>
      <c r="T219" s="317"/>
      <c r="U219" s="333" t="s">
        <v>293</v>
      </c>
      <c r="V219" s="334"/>
      <c r="W219" s="334"/>
      <c r="X219" s="334"/>
      <c r="Y219" s="335"/>
      <c r="Z219" s="284" t="s">
        <v>306</v>
      </c>
      <c r="AA219" s="285"/>
      <c r="AB219" s="286"/>
      <c r="AC219" s="218" t="s">
        <v>192</v>
      </c>
      <c r="AD219" s="221" t="s">
        <v>267</v>
      </c>
      <c r="AE219" s="220">
        <f>H218+I218/60+J218/60/60</f>
        <v>71.058916666666661</v>
      </c>
      <c r="AF219" s="221" t="s">
        <v>268</v>
      </c>
      <c r="AG219" s="220">
        <f>H221+I221/60+J221/60/60</f>
        <v>71.059083333333334</v>
      </c>
      <c r="AH219" s="227" t="s">
        <v>273</v>
      </c>
      <c r="AI219" s="220">
        <f>AE219-AG219</f>
        <v>-1.6666666667219943E-4</v>
      </c>
      <c r="AJ219" s="221" t="s">
        <v>275</v>
      </c>
      <c r="AK219" s="220">
        <f>AI218*60</f>
        <v>-6.6666666666037599E-3</v>
      </c>
      <c r="AL219" s="221" t="s">
        <v>277</v>
      </c>
      <c r="AM219" s="220">
        <f>AK219*6076.12</f>
        <v>-40.507466666284436</v>
      </c>
      <c r="AN219" s="221" t="s">
        <v>280</v>
      </c>
      <c r="AO219" s="220">
        <f>AE219*PI()/180</f>
        <v>1.2402120587336072</v>
      </c>
      <c r="AP219" s="221" t="s">
        <v>283</v>
      </c>
      <c r="AQ219" s="220">
        <f>AG219*PI()/180</f>
        <v>1.2402149676156939</v>
      </c>
      <c r="AR219" s="221" t="s">
        <v>285</v>
      </c>
      <c r="AS219" s="219">
        <f>IF(360+AS218/(2*PI())*360&gt;360,AS218/(PI())*360,360+AS218/(2*PI())*360)</f>
        <v>263.39424658711908</v>
      </c>
      <c r="AT219" s="223"/>
      <c r="AU219" s="223"/>
    </row>
    <row r="220" spans="1:47" s="121" customFormat="1" ht="15.95" customHeight="1" thickBot="1" x14ac:dyDescent="0.3">
      <c r="A220" s="176">
        <v>40</v>
      </c>
      <c r="B220" s="297"/>
      <c r="C220" s="300"/>
      <c r="D220" s="179" t="s">
        <v>243</v>
      </c>
      <c r="E220" s="279" t="s">
        <v>261</v>
      </c>
      <c r="F220" s="280"/>
      <c r="G220" s="280"/>
      <c r="H220" s="280"/>
      <c r="I220" s="280"/>
      <c r="J220" s="281"/>
      <c r="K220" s="127" t="s">
        <v>16</v>
      </c>
      <c r="L220" s="237" t="s">
        <v>288</v>
      </c>
      <c r="M220" s="128" t="s">
        <v>250</v>
      </c>
      <c r="N220" s="129" t="s">
        <v>4</v>
      </c>
      <c r="O220" s="130" t="s">
        <v>18</v>
      </c>
      <c r="P220" s="253" t="s">
        <v>188</v>
      </c>
      <c r="Q220" s="318"/>
      <c r="R220" s="316"/>
      <c r="S220" s="316"/>
      <c r="T220" s="317"/>
      <c r="U220" s="336"/>
      <c r="V220" s="337"/>
      <c r="W220" s="337"/>
      <c r="X220" s="337"/>
      <c r="Y220" s="338"/>
      <c r="Z220" s="287"/>
      <c r="AA220" s="288"/>
      <c r="AB220" s="289"/>
      <c r="AC220" s="224"/>
      <c r="AD220" s="223"/>
      <c r="AE220" s="223"/>
      <c r="AF220" s="223"/>
      <c r="AG220" s="223"/>
      <c r="AH220" s="223"/>
      <c r="AI220" s="223"/>
      <c r="AJ220" s="223"/>
      <c r="AK220" s="223"/>
      <c r="AL220" s="223"/>
      <c r="AM220" s="223"/>
      <c r="AN220" s="223"/>
      <c r="AO220" s="223"/>
      <c r="AP220" s="223"/>
      <c r="AQ220" s="223"/>
      <c r="AR220" s="221" t="s">
        <v>286</v>
      </c>
      <c r="AS220" s="219">
        <f>61.582*ACOS(SIN(AE218)*SIN(AG218)+COS(AE218)*COS(AG218)*(AE219-AG219))*6076.12</f>
        <v>422019.19688635576</v>
      </c>
      <c r="AT220" s="223"/>
      <c r="AU220" s="223"/>
    </row>
    <row r="221" spans="1:47" s="120" customFormat="1" ht="35.1" customHeight="1" thickTop="1" thickBot="1" x14ac:dyDescent="0.3">
      <c r="A221" s="256" t="str">
        <f>IF(Z218=1,"VERIFIED",IF(AA218=1,"CHECKED",IF(V218=1,"RECHECK",IF(X218=1,"VERIFY",IF(Y218=1,"NEED APP","NOT SCHED")))))</f>
        <v>RECHECK</v>
      </c>
      <c r="B221" s="298"/>
      <c r="C221" s="301"/>
      <c r="D221" s="180" t="s">
        <v>192</v>
      </c>
      <c r="E221" s="194">
        <v>41</v>
      </c>
      <c r="F221" s="198">
        <v>33</v>
      </c>
      <c r="G221" s="189">
        <v>16.2</v>
      </c>
      <c r="H221" s="188">
        <v>71</v>
      </c>
      <c r="I221" s="198">
        <v>3</v>
      </c>
      <c r="J221" s="189">
        <v>32.700000000000003</v>
      </c>
      <c r="K221" s="131" t="str">
        <f>$N$7</f>
        <v xml:space="preserve"> </v>
      </c>
      <c r="L221" s="230">
        <f>IF(E221=" ","Not being used ",AU218*6076.12)</f>
        <v>60.895756451520548</v>
      </c>
      <c r="M221" s="229">
        <v>2.7</v>
      </c>
      <c r="N221" s="154" t="str">
        <f>IF(W218=1,"Need Photo","Has Photo")</f>
        <v>Has Photo</v>
      </c>
      <c r="O221" s="178" t="s">
        <v>260</v>
      </c>
      <c r="P221" s="255" t="str">
        <f>IF(E221=" ","Not being used",(IF(L221&gt;O218,"OFF STA","ON STA")))</f>
        <v>OFF STA</v>
      </c>
      <c r="Q221" s="318"/>
      <c r="R221" s="316"/>
      <c r="S221" s="316"/>
      <c r="T221" s="317"/>
      <c r="U221" s="339"/>
      <c r="V221" s="340"/>
      <c r="W221" s="340"/>
      <c r="X221" s="340"/>
      <c r="Y221" s="341"/>
      <c r="Z221" s="290"/>
      <c r="AA221" s="291"/>
      <c r="AB221" s="292"/>
      <c r="AC221" s="119"/>
    </row>
    <row r="222" spans="1:47" s="120" customFormat="1" ht="75" customHeight="1" thickTop="1" thickBot="1" x14ac:dyDescent="0.3">
      <c r="A222" s="282" t="s">
        <v>264</v>
      </c>
      <c r="B222" s="283"/>
      <c r="C222" s="283"/>
      <c r="D222" s="283"/>
      <c r="E222" s="283"/>
      <c r="F222" s="283"/>
      <c r="G222" s="283"/>
      <c r="H222" s="283"/>
      <c r="I222" s="283"/>
      <c r="J222" s="283"/>
      <c r="K222" s="283"/>
      <c r="L222" s="283"/>
      <c r="M222" s="283"/>
      <c r="N222" s="283"/>
      <c r="O222" s="283"/>
      <c r="P222" s="283"/>
      <c r="Q222" s="283"/>
      <c r="R222" s="283"/>
      <c r="S222" s="283"/>
      <c r="T222" s="283"/>
      <c r="U222" s="245"/>
      <c r="V222" s="164"/>
      <c r="W222" s="164"/>
      <c r="X222" s="164"/>
      <c r="Y222" s="165"/>
      <c r="Z222" s="260"/>
      <c r="AA222" s="261"/>
      <c r="AB222" s="262"/>
      <c r="AC222" s="119"/>
    </row>
    <row r="223" spans="1:47" s="7" customFormat="1" ht="16.5" customHeight="1" thickTop="1" thickBot="1" x14ac:dyDescent="0.3">
      <c r="A223" s="551" t="s">
        <v>346</v>
      </c>
      <c r="B223" s="536" t="s">
        <v>394</v>
      </c>
      <c r="C223" s="537"/>
      <c r="D223" s="538"/>
      <c r="E223" s="539" t="s">
        <v>249</v>
      </c>
      <c r="F223" s="540"/>
      <c r="G223" s="541"/>
      <c r="H223" s="542" t="s">
        <v>251</v>
      </c>
      <c r="I223" s="540"/>
      <c r="J223" s="541"/>
      <c r="K223" s="552" t="s">
        <v>0</v>
      </c>
      <c r="L223" s="553" t="s">
        <v>0</v>
      </c>
      <c r="M223" s="554" t="s">
        <v>0</v>
      </c>
      <c r="N223" s="555" t="s">
        <v>0</v>
      </c>
      <c r="O223" s="556"/>
      <c r="P223" s="545" t="str">
        <f>P196</f>
        <v>D07 - FOXTROT-A  Westport River East Run</v>
      </c>
      <c r="Q223" s="545"/>
      <c r="R223" s="545"/>
      <c r="S223" s="545"/>
      <c r="T223" s="545"/>
      <c r="U223" s="546"/>
      <c r="V223" s="547"/>
      <c r="W223" s="548"/>
      <c r="X223" s="549"/>
      <c r="Y223" s="547"/>
      <c r="Z223" s="549"/>
      <c r="AA223" s="547"/>
      <c r="AB223" s="550"/>
      <c r="AC223" s="8"/>
    </row>
    <row r="224" spans="1:47" s="118" customFormat="1" ht="9" customHeight="1" thickTop="1" thickBot="1" x14ac:dyDescent="0.3">
      <c r="A224" s="241"/>
      <c r="B224" s="133" t="s">
        <v>11</v>
      </c>
      <c r="C224" s="134"/>
      <c r="D224" s="135" t="s">
        <v>12</v>
      </c>
      <c r="E224" s="191" t="s">
        <v>246</v>
      </c>
      <c r="F224" s="191" t="s">
        <v>247</v>
      </c>
      <c r="G224" s="183" t="s">
        <v>248</v>
      </c>
      <c r="H224" s="135" t="s">
        <v>246</v>
      </c>
      <c r="I224" s="191" t="s">
        <v>247</v>
      </c>
      <c r="J224" s="183" t="s">
        <v>248</v>
      </c>
      <c r="K224" s="136" t="s">
        <v>13</v>
      </c>
      <c r="L224" s="137" t="s">
        <v>14</v>
      </c>
      <c r="M224" s="137" t="s">
        <v>17</v>
      </c>
      <c r="N224" s="138" t="s">
        <v>15</v>
      </c>
      <c r="O224" s="139" t="s">
        <v>19</v>
      </c>
      <c r="P224" s="252" t="s">
        <v>256</v>
      </c>
      <c r="Q224" s="142" t="s">
        <v>252</v>
      </c>
      <c r="R224" s="143"/>
      <c r="S224" s="144" t="s">
        <v>191</v>
      </c>
      <c r="T224" s="243"/>
      <c r="U224" s="293" t="s">
        <v>289</v>
      </c>
      <c r="V224" s="294"/>
      <c r="W224" s="294"/>
      <c r="X224" s="294"/>
      <c r="Y224" s="295"/>
      <c r="Z224" s="173" t="s">
        <v>238</v>
      </c>
      <c r="AA224" s="174" t="s">
        <v>239</v>
      </c>
      <c r="AB224" s="175" t="s">
        <v>240</v>
      </c>
      <c r="AC224" s="214"/>
      <c r="AD224" s="215"/>
      <c r="AE224" s="216" t="s">
        <v>269</v>
      </c>
      <c r="AF224" s="215"/>
      <c r="AG224" s="216" t="s">
        <v>270</v>
      </c>
      <c r="AH224" s="216"/>
      <c r="AI224" s="216" t="s">
        <v>271</v>
      </c>
      <c r="AJ224" s="215"/>
      <c r="AK224" s="217" t="s">
        <v>281</v>
      </c>
      <c r="AL224" s="215"/>
      <c r="AM224" s="216"/>
      <c r="AN224" s="215"/>
      <c r="AO224" s="217" t="s">
        <v>278</v>
      </c>
      <c r="AP224" s="215"/>
      <c r="AQ224" s="216"/>
      <c r="AR224" s="215"/>
      <c r="AS224" s="216"/>
      <c r="AT224" s="215"/>
      <c r="AU224" s="215"/>
    </row>
    <row r="225" spans="1:47" s="121" customFormat="1" ht="15.95" customHeight="1" thickBot="1" x14ac:dyDescent="0.3">
      <c r="A225" s="125">
        <v>17554.3</v>
      </c>
      <c r="B225" s="296" t="s">
        <v>370</v>
      </c>
      <c r="C225" s="299" t="s">
        <v>0</v>
      </c>
      <c r="D225" s="179" t="s">
        <v>237</v>
      </c>
      <c r="E225" s="192">
        <v>40</v>
      </c>
      <c r="F225" s="196">
        <v>33</v>
      </c>
      <c r="G225" s="126">
        <v>15.54</v>
      </c>
      <c r="H225" s="169">
        <v>71</v>
      </c>
      <c r="I225" s="196">
        <v>3</v>
      </c>
      <c r="J225" s="126">
        <v>37.5</v>
      </c>
      <c r="K225" s="302" t="s">
        <v>0</v>
      </c>
      <c r="L225" s="304" t="s">
        <v>0</v>
      </c>
      <c r="M225" s="306">
        <v>6.3</v>
      </c>
      <c r="N225" s="307">
        <f>IF(M225=" "," ",(M225+$L$7-M228))</f>
        <v>3.5999999999999996</v>
      </c>
      <c r="O225" s="309">
        <v>50</v>
      </c>
      <c r="P225" s="311">
        <v>42901</v>
      </c>
      <c r="Q225" s="140">
        <v>43245</v>
      </c>
      <c r="R225" s="141">
        <v>43398</v>
      </c>
      <c r="S225" s="313" t="s">
        <v>259</v>
      </c>
      <c r="T225" s="314"/>
      <c r="U225" s="244">
        <v>1</v>
      </c>
      <c r="V225" s="148" t="s">
        <v>0</v>
      </c>
      <c r="W225" s="149" t="s">
        <v>0</v>
      </c>
      <c r="X225" s="150" t="s">
        <v>0</v>
      </c>
      <c r="Y225" s="151" t="s">
        <v>0</v>
      </c>
      <c r="Z225" s="171" t="s">
        <v>0</v>
      </c>
      <c r="AA225" s="170" t="s">
        <v>0</v>
      </c>
      <c r="AB225" s="172" t="s">
        <v>0</v>
      </c>
      <c r="AC225" s="218" t="s">
        <v>237</v>
      </c>
      <c r="AD225" s="221" t="s">
        <v>265</v>
      </c>
      <c r="AE225" s="220">
        <f>E225+F225/60+G225/60/60</f>
        <v>40.554316666666665</v>
      </c>
      <c r="AF225" s="221" t="s">
        <v>266</v>
      </c>
      <c r="AG225" s="220" t="e">
        <f>E228+F228/60+G228/60/60</f>
        <v>#VALUE!</v>
      </c>
      <c r="AH225" s="227" t="s">
        <v>272</v>
      </c>
      <c r="AI225" s="220" t="e">
        <f>AG225-AE225</f>
        <v>#VALUE!</v>
      </c>
      <c r="AJ225" s="221" t="s">
        <v>274</v>
      </c>
      <c r="AK225" s="220" t="e">
        <f>AI226*60*COS((AE225+AG225)/2*PI()/180)</f>
        <v>#VALUE!</v>
      </c>
      <c r="AL225" s="221" t="s">
        <v>276</v>
      </c>
      <c r="AM225" s="220" t="e">
        <f>AK225*6076.12</f>
        <v>#VALUE!</v>
      </c>
      <c r="AN225" s="221" t="s">
        <v>279</v>
      </c>
      <c r="AO225" s="220">
        <f>AE225*PI()/180</f>
        <v>0.70780635172974493</v>
      </c>
      <c r="AP225" s="221" t="s">
        <v>282</v>
      </c>
      <c r="AQ225" s="220" t="e">
        <f>AG225 *PI()/180</f>
        <v>#VALUE!</v>
      </c>
      <c r="AR225" s="221" t="s">
        <v>284</v>
      </c>
      <c r="AS225" s="220" t="e">
        <f>1*ATAN2(COS(AO225)*SIN(AQ225)-SIN(AO225)*COS(AQ225)*COS(AQ226-AO226),SIN(AQ226-AO226)*COS(AQ225))</f>
        <v>#VALUE!</v>
      </c>
      <c r="AT225" s="222" t="s">
        <v>287</v>
      </c>
      <c r="AU225" s="228" t="e">
        <f>SQRT(AK226*AK226+AK225*AK225)</f>
        <v>#VALUE!</v>
      </c>
    </row>
    <row r="226" spans="1:47" s="121" customFormat="1" ht="15.95" customHeight="1" thickTop="1" thickBot="1" x14ac:dyDescent="0.3">
      <c r="A226" s="181">
        <v>200100662483</v>
      </c>
      <c r="B226" s="297"/>
      <c r="C226" s="300"/>
      <c r="D226" s="179" t="s">
        <v>242</v>
      </c>
      <c r="E226" s="193">
        <f t="shared" ref="E226:J226" si="31">E225</f>
        <v>40</v>
      </c>
      <c r="F226" s="197">
        <f t="shared" si="31"/>
        <v>33</v>
      </c>
      <c r="G226" s="186">
        <f t="shared" si="31"/>
        <v>15.54</v>
      </c>
      <c r="H226" s="157">
        <f t="shared" si="31"/>
        <v>71</v>
      </c>
      <c r="I226" s="197">
        <f t="shared" si="31"/>
        <v>3</v>
      </c>
      <c r="J226" s="187">
        <f t="shared" si="31"/>
        <v>37.5</v>
      </c>
      <c r="K226" s="303"/>
      <c r="L226" s="305"/>
      <c r="M226" s="306"/>
      <c r="N226" s="308"/>
      <c r="O226" s="310"/>
      <c r="P226" s="312"/>
      <c r="Q226" s="315" t="s">
        <v>371</v>
      </c>
      <c r="R226" s="316"/>
      <c r="S226" s="316"/>
      <c r="T226" s="317"/>
      <c r="U226" s="319" t="s">
        <v>291</v>
      </c>
      <c r="V226" s="320"/>
      <c r="W226" s="320"/>
      <c r="X226" s="320"/>
      <c r="Y226" s="321"/>
      <c r="Z226" s="284" t="s">
        <v>306</v>
      </c>
      <c r="AA226" s="285"/>
      <c r="AB226" s="286"/>
      <c r="AC226" s="218" t="s">
        <v>192</v>
      </c>
      <c r="AD226" s="221" t="s">
        <v>267</v>
      </c>
      <c r="AE226" s="220">
        <f>H225+I225/60+J225/60/60</f>
        <v>71.060416666666669</v>
      </c>
      <c r="AF226" s="221" t="s">
        <v>268</v>
      </c>
      <c r="AG226" s="220" t="e">
        <f>H228+I228/60+J228/60/60</f>
        <v>#VALUE!</v>
      </c>
      <c r="AH226" s="227" t="s">
        <v>273</v>
      </c>
      <c r="AI226" s="220" t="e">
        <f>AE226-AG226</f>
        <v>#VALUE!</v>
      </c>
      <c r="AJ226" s="221" t="s">
        <v>275</v>
      </c>
      <c r="AK226" s="220" t="e">
        <f>AI225*60</f>
        <v>#VALUE!</v>
      </c>
      <c r="AL226" s="221" t="s">
        <v>277</v>
      </c>
      <c r="AM226" s="220" t="e">
        <f>AK226*6076.12</f>
        <v>#VALUE!</v>
      </c>
      <c r="AN226" s="221" t="s">
        <v>280</v>
      </c>
      <c r="AO226" s="220">
        <f>AE226*PI()/180</f>
        <v>1.2402382386723871</v>
      </c>
      <c r="AP226" s="221" t="s">
        <v>283</v>
      </c>
      <c r="AQ226" s="220" t="e">
        <f>AG226*PI()/180</f>
        <v>#VALUE!</v>
      </c>
      <c r="AR226" s="221" t="s">
        <v>285</v>
      </c>
      <c r="AS226" s="219" t="e">
        <f>IF(360+AS225/(2*PI())*360&gt;360,AS225/(PI())*360,360+AS225/(2*PI())*360)</f>
        <v>#VALUE!</v>
      </c>
      <c r="AT226" s="223"/>
      <c r="AU226" s="223"/>
    </row>
    <row r="227" spans="1:47" s="121" customFormat="1" ht="15.95" customHeight="1" thickBot="1" x14ac:dyDescent="0.3">
      <c r="A227" s="176">
        <v>41</v>
      </c>
      <c r="B227" s="297"/>
      <c r="C227" s="300"/>
      <c r="D227" s="179" t="s">
        <v>243</v>
      </c>
      <c r="E227" s="279" t="s">
        <v>261</v>
      </c>
      <c r="F227" s="280"/>
      <c r="G227" s="280"/>
      <c r="H227" s="280"/>
      <c r="I227" s="280"/>
      <c r="J227" s="281"/>
      <c r="K227" s="127" t="s">
        <v>16</v>
      </c>
      <c r="L227" s="237" t="s">
        <v>288</v>
      </c>
      <c r="M227" s="128" t="s">
        <v>250</v>
      </c>
      <c r="N227" s="129" t="s">
        <v>4</v>
      </c>
      <c r="O227" s="130" t="s">
        <v>18</v>
      </c>
      <c r="P227" s="253" t="s">
        <v>188</v>
      </c>
      <c r="Q227" s="318"/>
      <c r="R227" s="316"/>
      <c r="S227" s="316"/>
      <c r="T227" s="317"/>
      <c r="U227" s="322"/>
      <c r="V227" s="323"/>
      <c r="W227" s="323"/>
      <c r="X227" s="323"/>
      <c r="Y227" s="324"/>
      <c r="Z227" s="287"/>
      <c r="AA227" s="288"/>
      <c r="AB227" s="289"/>
      <c r="AC227" s="224"/>
      <c r="AD227" s="223"/>
      <c r="AE227" s="223"/>
      <c r="AF227" s="223"/>
      <c r="AG227" s="223"/>
      <c r="AH227" s="223"/>
      <c r="AI227" s="223"/>
      <c r="AJ227" s="223"/>
      <c r="AK227" s="223"/>
      <c r="AL227" s="223"/>
      <c r="AM227" s="223"/>
      <c r="AN227" s="223"/>
      <c r="AO227" s="223"/>
      <c r="AP227" s="223"/>
      <c r="AQ227" s="223"/>
      <c r="AR227" s="221" t="s">
        <v>286</v>
      </c>
      <c r="AS227" s="219" t="e">
        <f>61.582*ACOS(SIN(AE225)*SIN(AG225)+COS(AE225)*COS(AG225)*(AE226-AG226))*6076.12</f>
        <v>#VALUE!</v>
      </c>
      <c r="AT227" s="223"/>
      <c r="AU227" s="223"/>
    </row>
    <row r="228" spans="1:47" s="120" customFormat="1" ht="35.1" customHeight="1" thickTop="1" thickBot="1" x14ac:dyDescent="0.3">
      <c r="A228" s="177" t="str">
        <f>IF(Z225=1,"VERIFIED",IF(AA225=1,"CHECKED",IF(V225=1,"RECHECK",IF(X225=1,"VERIFY",IF(Y225=1,"NEED APP","NOT SCHED")))))</f>
        <v>NOT SCHED</v>
      </c>
      <c r="B228" s="298"/>
      <c r="C228" s="301"/>
      <c r="D228" s="180" t="s">
        <v>192</v>
      </c>
      <c r="E228" s="194" t="s">
        <v>0</v>
      </c>
      <c r="F228" s="198" t="s">
        <v>0</v>
      </c>
      <c r="G228" s="189" t="s">
        <v>0</v>
      </c>
      <c r="H228" s="188" t="s">
        <v>0</v>
      </c>
      <c r="I228" s="198" t="s">
        <v>0</v>
      </c>
      <c r="J228" s="189" t="s">
        <v>0</v>
      </c>
      <c r="K228" s="131" t="str">
        <f>$N$7</f>
        <v xml:space="preserve"> </v>
      </c>
      <c r="L228" s="230" t="str">
        <f>IF(E228=" ","Not being used ",AU225*6076.12)</f>
        <v xml:space="preserve">Not being used </v>
      </c>
      <c r="M228" s="229">
        <v>2.7</v>
      </c>
      <c r="N228" s="269" t="str">
        <f>IF(W225=1,"Need Photo","Has Photo")</f>
        <v>Has Photo</v>
      </c>
      <c r="O228" s="178" t="s">
        <v>260</v>
      </c>
      <c r="P228" s="255" t="str">
        <f>IF(E228=" ","Not being used",(IF(L228&gt;O225,"OFF STA","ON STA")))</f>
        <v>Not being used</v>
      </c>
      <c r="Q228" s="318"/>
      <c r="R228" s="316"/>
      <c r="S228" s="316"/>
      <c r="T228" s="317"/>
      <c r="U228" s="325"/>
      <c r="V228" s="326"/>
      <c r="W228" s="326"/>
      <c r="X228" s="326"/>
      <c r="Y228" s="327"/>
      <c r="Z228" s="290"/>
      <c r="AA228" s="291"/>
      <c r="AB228" s="292"/>
      <c r="AC228" s="119"/>
    </row>
    <row r="229" spans="1:47" s="118" customFormat="1" ht="9" customHeight="1" thickTop="1" thickBot="1" x14ac:dyDescent="0.3">
      <c r="A229" s="241"/>
      <c r="B229" s="133" t="s">
        <v>11</v>
      </c>
      <c r="C229" s="134"/>
      <c r="D229" s="135" t="s">
        <v>12</v>
      </c>
      <c r="E229" s="191" t="s">
        <v>246</v>
      </c>
      <c r="F229" s="191" t="s">
        <v>247</v>
      </c>
      <c r="G229" s="183" t="s">
        <v>248</v>
      </c>
      <c r="H229" s="135" t="s">
        <v>246</v>
      </c>
      <c r="I229" s="191" t="s">
        <v>247</v>
      </c>
      <c r="J229" s="183" t="s">
        <v>248</v>
      </c>
      <c r="K229" s="136" t="s">
        <v>13</v>
      </c>
      <c r="L229" s="137" t="s">
        <v>14</v>
      </c>
      <c r="M229" s="137" t="s">
        <v>17</v>
      </c>
      <c r="N229" s="138" t="s">
        <v>15</v>
      </c>
      <c r="O229" s="139" t="s">
        <v>19</v>
      </c>
      <c r="P229" s="252" t="s">
        <v>256</v>
      </c>
      <c r="Q229" s="142" t="s">
        <v>252</v>
      </c>
      <c r="R229" s="143"/>
      <c r="S229" s="144" t="s">
        <v>191</v>
      </c>
      <c r="T229" s="243"/>
      <c r="U229" s="293" t="s">
        <v>289</v>
      </c>
      <c r="V229" s="294"/>
      <c r="W229" s="294"/>
      <c r="X229" s="294"/>
      <c r="Y229" s="295"/>
      <c r="Z229" s="173" t="s">
        <v>238</v>
      </c>
      <c r="AA229" s="174" t="s">
        <v>239</v>
      </c>
      <c r="AB229" s="175" t="s">
        <v>240</v>
      </c>
      <c r="AC229" s="214"/>
      <c r="AD229" s="215"/>
      <c r="AE229" s="216" t="s">
        <v>269</v>
      </c>
      <c r="AF229" s="215"/>
      <c r="AG229" s="216" t="s">
        <v>270</v>
      </c>
      <c r="AH229" s="216"/>
      <c r="AI229" s="216" t="s">
        <v>271</v>
      </c>
      <c r="AJ229" s="215"/>
      <c r="AK229" s="217" t="s">
        <v>281</v>
      </c>
      <c r="AL229" s="215"/>
      <c r="AM229" s="216"/>
      <c r="AN229" s="215"/>
      <c r="AO229" s="217" t="s">
        <v>278</v>
      </c>
      <c r="AP229" s="215"/>
      <c r="AQ229" s="216"/>
      <c r="AR229" s="215"/>
      <c r="AS229" s="216"/>
      <c r="AT229" s="215"/>
      <c r="AU229" s="215"/>
    </row>
    <row r="230" spans="1:47" s="121" customFormat="1" ht="15.95" customHeight="1" thickBot="1" x14ac:dyDescent="0.3">
      <c r="A230" s="125">
        <v>17553.900000000001</v>
      </c>
      <c r="B230" s="296" t="s">
        <v>372</v>
      </c>
      <c r="C230" s="299" t="s">
        <v>0</v>
      </c>
      <c r="D230" s="179" t="s">
        <v>237</v>
      </c>
      <c r="E230" s="192">
        <v>41</v>
      </c>
      <c r="F230" s="196">
        <v>33</v>
      </c>
      <c r="G230" s="126">
        <v>17.2</v>
      </c>
      <c r="H230" s="169">
        <v>71</v>
      </c>
      <c r="I230" s="196">
        <v>3</v>
      </c>
      <c r="J230" s="126">
        <v>47</v>
      </c>
      <c r="K230" s="302" t="s">
        <v>0</v>
      </c>
      <c r="L230" s="304" t="s">
        <v>0</v>
      </c>
      <c r="M230" s="306">
        <v>8.1</v>
      </c>
      <c r="N230" s="307">
        <f>IF(M230=" "," ",(M230+$L$7-M233))</f>
        <v>5.3999999999999995</v>
      </c>
      <c r="O230" s="309">
        <v>50</v>
      </c>
      <c r="P230" s="311">
        <v>42901</v>
      </c>
      <c r="Q230" s="140">
        <v>43245</v>
      </c>
      <c r="R230" s="141">
        <v>43398</v>
      </c>
      <c r="S230" s="313" t="s">
        <v>259</v>
      </c>
      <c r="T230" s="314"/>
      <c r="U230" s="244">
        <v>1</v>
      </c>
      <c r="V230" s="148" t="s">
        <v>0</v>
      </c>
      <c r="W230" s="149" t="s">
        <v>0</v>
      </c>
      <c r="X230" s="150" t="s">
        <v>0</v>
      </c>
      <c r="Y230" s="151" t="s">
        <v>0</v>
      </c>
      <c r="Z230" s="171" t="s">
        <v>0</v>
      </c>
      <c r="AA230" s="170" t="s">
        <v>0</v>
      </c>
      <c r="AB230" s="172" t="s">
        <v>0</v>
      </c>
      <c r="AC230" s="218" t="s">
        <v>237</v>
      </c>
      <c r="AD230" s="221" t="s">
        <v>265</v>
      </c>
      <c r="AE230" s="220">
        <f>E230+F230/60+G230/60/60</f>
        <v>41.554777777777772</v>
      </c>
      <c r="AF230" s="221" t="s">
        <v>266</v>
      </c>
      <c r="AG230" s="220" t="e">
        <f>E233+F233/60+G233/60/60</f>
        <v>#VALUE!</v>
      </c>
      <c r="AH230" s="227" t="s">
        <v>272</v>
      </c>
      <c r="AI230" s="220" t="e">
        <f>AG230-AE230</f>
        <v>#VALUE!</v>
      </c>
      <c r="AJ230" s="221" t="s">
        <v>274</v>
      </c>
      <c r="AK230" s="220" t="e">
        <f>AI231*60*COS((AE230+AG230)/2*PI()/180)</f>
        <v>#VALUE!</v>
      </c>
      <c r="AL230" s="221" t="s">
        <v>276</v>
      </c>
      <c r="AM230" s="220" t="e">
        <f>AK230*6076.12</f>
        <v>#VALUE!</v>
      </c>
      <c r="AN230" s="221" t="s">
        <v>279</v>
      </c>
      <c r="AO230" s="220">
        <f>AE230*PI()/180</f>
        <v>0.72526769215679476</v>
      </c>
      <c r="AP230" s="221" t="s">
        <v>282</v>
      </c>
      <c r="AQ230" s="220" t="e">
        <f>AG230 *PI()/180</f>
        <v>#VALUE!</v>
      </c>
      <c r="AR230" s="221" t="s">
        <v>284</v>
      </c>
      <c r="AS230" s="220" t="e">
        <f>1*ATAN2(COS(AO230)*SIN(AQ230)-SIN(AO230)*COS(AQ230)*COS(AQ231-AO231),SIN(AQ231-AO231)*COS(AQ230))</f>
        <v>#VALUE!</v>
      </c>
      <c r="AT230" s="222" t="s">
        <v>287</v>
      </c>
      <c r="AU230" s="228" t="e">
        <f>SQRT(AK231*AK231+AK230*AK230)</f>
        <v>#VALUE!</v>
      </c>
    </row>
    <row r="231" spans="1:47" s="121" customFormat="1" ht="15.95" customHeight="1" thickTop="1" thickBot="1" x14ac:dyDescent="0.3">
      <c r="A231" s="181">
        <v>200100662478</v>
      </c>
      <c r="B231" s="297"/>
      <c r="C231" s="300"/>
      <c r="D231" s="179" t="s">
        <v>242</v>
      </c>
      <c r="E231" s="193">
        <f t="shared" ref="E231:J231" si="32">E230</f>
        <v>41</v>
      </c>
      <c r="F231" s="197">
        <f t="shared" si="32"/>
        <v>33</v>
      </c>
      <c r="G231" s="186">
        <f t="shared" si="32"/>
        <v>17.2</v>
      </c>
      <c r="H231" s="157">
        <f t="shared" si="32"/>
        <v>71</v>
      </c>
      <c r="I231" s="197">
        <f t="shared" si="32"/>
        <v>3</v>
      </c>
      <c r="J231" s="187">
        <f t="shared" si="32"/>
        <v>47</v>
      </c>
      <c r="K231" s="303"/>
      <c r="L231" s="305"/>
      <c r="M231" s="306"/>
      <c r="N231" s="308"/>
      <c r="O231" s="310"/>
      <c r="P231" s="312"/>
      <c r="Q231" s="315" t="s">
        <v>392</v>
      </c>
      <c r="R231" s="316"/>
      <c r="S231" s="316"/>
      <c r="T231" s="317"/>
      <c r="U231" s="319" t="s">
        <v>291</v>
      </c>
      <c r="V231" s="320"/>
      <c r="W231" s="320"/>
      <c r="X231" s="320"/>
      <c r="Y231" s="321"/>
      <c r="Z231" s="284" t="s">
        <v>306</v>
      </c>
      <c r="AA231" s="285"/>
      <c r="AB231" s="286"/>
      <c r="AC231" s="218" t="s">
        <v>192</v>
      </c>
      <c r="AD231" s="221" t="s">
        <v>267</v>
      </c>
      <c r="AE231" s="220">
        <f>H230+I230/60+J230/60/60</f>
        <v>71.06305555555555</v>
      </c>
      <c r="AF231" s="221" t="s">
        <v>268</v>
      </c>
      <c r="AG231" s="220" t="e">
        <f>H233+I233/60+J233/60/60</f>
        <v>#VALUE!</v>
      </c>
      <c r="AH231" s="227" t="s">
        <v>273</v>
      </c>
      <c r="AI231" s="220" t="e">
        <f>AE231-AG231</f>
        <v>#VALUE!</v>
      </c>
      <c r="AJ231" s="221" t="s">
        <v>275</v>
      </c>
      <c r="AK231" s="220" t="e">
        <f>AI230*60</f>
        <v>#VALUE!</v>
      </c>
      <c r="AL231" s="221" t="s">
        <v>277</v>
      </c>
      <c r="AM231" s="220" t="e">
        <f>AK231*6076.12</f>
        <v>#VALUE!</v>
      </c>
      <c r="AN231" s="221" t="s">
        <v>280</v>
      </c>
      <c r="AO231" s="220">
        <f>AE231*PI()/180</f>
        <v>1.2402842959720926</v>
      </c>
      <c r="AP231" s="221" t="s">
        <v>283</v>
      </c>
      <c r="AQ231" s="220" t="e">
        <f>AG231*PI()/180</f>
        <v>#VALUE!</v>
      </c>
      <c r="AR231" s="221" t="s">
        <v>285</v>
      </c>
      <c r="AS231" s="219" t="e">
        <f>IF(360+AS230/(2*PI())*360&gt;360,AS230/(PI())*360,360+AS230/(2*PI())*360)</f>
        <v>#VALUE!</v>
      </c>
      <c r="AT231" s="223"/>
      <c r="AU231" s="223"/>
    </row>
    <row r="232" spans="1:47" s="121" customFormat="1" ht="15.95" customHeight="1" thickBot="1" x14ac:dyDescent="0.3">
      <c r="A232" s="176">
        <v>42</v>
      </c>
      <c r="B232" s="297"/>
      <c r="C232" s="300"/>
      <c r="D232" s="179" t="s">
        <v>243</v>
      </c>
      <c r="E232" s="279" t="s">
        <v>261</v>
      </c>
      <c r="F232" s="280"/>
      <c r="G232" s="280"/>
      <c r="H232" s="280"/>
      <c r="I232" s="280"/>
      <c r="J232" s="281"/>
      <c r="K232" s="127" t="s">
        <v>16</v>
      </c>
      <c r="L232" s="237" t="s">
        <v>288</v>
      </c>
      <c r="M232" s="128" t="s">
        <v>250</v>
      </c>
      <c r="N232" s="129" t="s">
        <v>4</v>
      </c>
      <c r="O232" s="130" t="s">
        <v>18</v>
      </c>
      <c r="P232" s="253" t="s">
        <v>188</v>
      </c>
      <c r="Q232" s="318"/>
      <c r="R232" s="316"/>
      <c r="S232" s="316"/>
      <c r="T232" s="317"/>
      <c r="U232" s="322"/>
      <c r="V232" s="323"/>
      <c r="W232" s="323"/>
      <c r="X232" s="323"/>
      <c r="Y232" s="324"/>
      <c r="Z232" s="287"/>
      <c r="AA232" s="288"/>
      <c r="AB232" s="289"/>
      <c r="AC232" s="224"/>
      <c r="AD232" s="223"/>
      <c r="AE232" s="223"/>
      <c r="AF232" s="223"/>
      <c r="AG232" s="223"/>
      <c r="AH232" s="223"/>
      <c r="AI232" s="223"/>
      <c r="AJ232" s="223"/>
      <c r="AK232" s="223"/>
      <c r="AL232" s="223"/>
      <c r="AM232" s="223"/>
      <c r="AN232" s="223"/>
      <c r="AO232" s="223"/>
      <c r="AP232" s="223"/>
      <c r="AQ232" s="223"/>
      <c r="AR232" s="221" t="s">
        <v>286</v>
      </c>
      <c r="AS232" s="219" t="e">
        <f>61.582*ACOS(SIN(AE230)*SIN(AG230)+COS(AE230)*COS(AG230)*(AE231-AG231))*6076.12</f>
        <v>#VALUE!</v>
      </c>
      <c r="AT232" s="223"/>
      <c r="AU232" s="223"/>
    </row>
    <row r="233" spans="1:47" s="120" customFormat="1" ht="35.1" customHeight="1" thickTop="1" thickBot="1" x14ac:dyDescent="0.3">
      <c r="A233" s="177" t="str">
        <f>IF(Z230=1,"VERIFIED",IF(AA230=1,"CHECKED",IF(V230=1,"RECHECK",IF(X230=1,"VERIFY",IF(Y230=1,"NEED APP","NOT SCHED")))))</f>
        <v>NOT SCHED</v>
      </c>
      <c r="B233" s="298"/>
      <c r="C233" s="301"/>
      <c r="D233" s="180" t="s">
        <v>192</v>
      </c>
      <c r="E233" s="194" t="s">
        <v>0</v>
      </c>
      <c r="F233" s="198" t="s">
        <v>0</v>
      </c>
      <c r="G233" s="189" t="s">
        <v>0</v>
      </c>
      <c r="H233" s="188" t="s">
        <v>0</v>
      </c>
      <c r="I233" s="198" t="s">
        <v>0</v>
      </c>
      <c r="J233" s="189" t="s">
        <v>0</v>
      </c>
      <c r="K233" s="131" t="str">
        <f>$N$7</f>
        <v xml:space="preserve"> </v>
      </c>
      <c r="L233" s="230" t="str">
        <f>IF(E233=" ","Not being used ",AU230*6076.12)</f>
        <v xml:space="preserve">Not being used </v>
      </c>
      <c r="M233" s="229">
        <v>2.7</v>
      </c>
      <c r="N233" s="269" t="str">
        <f>IF(W230=1,"Need Photo","Has Photo")</f>
        <v>Has Photo</v>
      </c>
      <c r="O233" s="178" t="s">
        <v>260</v>
      </c>
      <c r="P233" s="255" t="str">
        <f>IF(E233=" ","Not being used",(IF(L233&gt;O230,"OFF STA","ON STA")))</f>
        <v>Not being used</v>
      </c>
      <c r="Q233" s="318"/>
      <c r="R233" s="316"/>
      <c r="S233" s="316"/>
      <c r="T233" s="317"/>
      <c r="U233" s="325"/>
      <c r="V233" s="326"/>
      <c r="W233" s="326"/>
      <c r="X233" s="326"/>
      <c r="Y233" s="327"/>
      <c r="Z233" s="290"/>
      <c r="AA233" s="291"/>
      <c r="AB233" s="292"/>
      <c r="AC233" s="119"/>
    </row>
    <row r="234" spans="1:47" s="118" customFormat="1" ht="9" customHeight="1" thickTop="1" thickBot="1" x14ac:dyDescent="0.3">
      <c r="A234" s="241"/>
      <c r="B234" s="133" t="s">
        <v>11</v>
      </c>
      <c r="C234" s="134"/>
      <c r="D234" s="135" t="s">
        <v>12</v>
      </c>
      <c r="E234" s="191" t="s">
        <v>246</v>
      </c>
      <c r="F234" s="191" t="s">
        <v>247</v>
      </c>
      <c r="G234" s="183" t="s">
        <v>248</v>
      </c>
      <c r="H234" s="135" t="s">
        <v>246</v>
      </c>
      <c r="I234" s="191" t="s">
        <v>247</v>
      </c>
      <c r="J234" s="183" t="s">
        <v>248</v>
      </c>
      <c r="K234" s="136" t="s">
        <v>13</v>
      </c>
      <c r="L234" s="137" t="s">
        <v>14</v>
      </c>
      <c r="M234" s="137" t="s">
        <v>17</v>
      </c>
      <c r="N234" s="266" t="s">
        <v>15</v>
      </c>
      <c r="O234" s="267" t="s">
        <v>19</v>
      </c>
      <c r="P234" s="268" t="s">
        <v>256</v>
      </c>
      <c r="Q234" s="142" t="s">
        <v>252</v>
      </c>
      <c r="R234" s="143"/>
      <c r="S234" s="144" t="s">
        <v>191</v>
      </c>
      <c r="T234" s="243"/>
      <c r="U234" s="293" t="s">
        <v>289</v>
      </c>
      <c r="V234" s="294"/>
      <c r="W234" s="294"/>
      <c r="X234" s="294"/>
      <c r="Y234" s="295"/>
      <c r="Z234" s="145" t="s">
        <v>238</v>
      </c>
      <c r="AA234" s="146" t="s">
        <v>239</v>
      </c>
      <c r="AB234" s="147" t="s">
        <v>240</v>
      </c>
      <c r="AC234" s="214"/>
      <c r="AD234" s="215"/>
      <c r="AE234" s="216" t="s">
        <v>269</v>
      </c>
      <c r="AF234" s="215"/>
      <c r="AG234" s="216" t="s">
        <v>270</v>
      </c>
      <c r="AH234" s="216"/>
      <c r="AI234" s="216" t="s">
        <v>271</v>
      </c>
      <c r="AJ234" s="215"/>
      <c r="AK234" s="217" t="s">
        <v>281</v>
      </c>
      <c r="AL234" s="215"/>
      <c r="AM234" s="216"/>
      <c r="AN234" s="215"/>
      <c r="AO234" s="217" t="s">
        <v>278</v>
      </c>
      <c r="AP234" s="215"/>
      <c r="AQ234" s="216"/>
      <c r="AR234" s="215"/>
      <c r="AS234" s="216"/>
      <c r="AT234" s="215"/>
      <c r="AU234" s="215"/>
    </row>
    <row r="235" spans="1:47" s="121" customFormat="1" ht="15.95" customHeight="1" thickBot="1" x14ac:dyDescent="0.3">
      <c r="A235" s="125">
        <v>17544</v>
      </c>
      <c r="B235" s="296" t="s">
        <v>373</v>
      </c>
      <c r="C235" s="299" t="s">
        <v>0</v>
      </c>
      <c r="D235" s="179" t="s">
        <v>237</v>
      </c>
      <c r="E235" s="192">
        <v>41</v>
      </c>
      <c r="F235" s="196">
        <v>33</v>
      </c>
      <c r="G235" s="126">
        <v>20.2</v>
      </c>
      <c r="H235" s="169">
        <v>71</v>
      </c>
      <c r="I235" s="196">
        <v>3</v>
      </c>
      <c r="J235" s="126">
        <v>54.4</v>
      </c>
      <c r="K235" s="302" t="s">
        <v>0</v>
      </c>
      <c r="L235" s="304" t="s">
        <v>0</v>
      </c>
      <c r="M235" s="306">
        <v>7.4</v>
      </c>
      <c r="N235" s="307">
        <f>IF(M235=" "," ",(M235+$L$7-M238))</f>
        <v>7.4</v>
      </c>
      <c r="O235" s="309">
        <v>50</v>
      </c>
      <c r="P235" s="311">
        <v>42901</v>
      </c>
      <c r="Q235" s="140">
        <v>43245</v>
      </c>
      <c r="R235" s="141">
        <v>43398</v>
      </c>
      <c r="S235" s="313" t="s">
        <v>325</v>
      </c>
      <c r="T235" s="314"/>
      <c r="U235" s="244">
        <v>1</v>
      </c>
      <c r="V235" s="148" t="s">
        <v>0</v>
      </c>
      <c r="W235" s="149" t="s">
        <v>0</v>
      </c>
      <c r="X235" s="150" t="s">
        <v>0</v>
      </c>
      <c r="Y235" s="151" t="s">
        <v>0</v>
      </c>
      <c r="Z235" s="152" t="s">
        <v>0</v>
      </c>
      <c r="AA235" s="148" t="s">
        <v>0</v>
      </c>
      <c r="AB235" s="153" t="s">
        <v>0</v>
      </c>
      <c r="AC235" s="218" t="s">
        <v>237</v>
      </c>
      <c r="AD235" s="221" t="s">
        <v>265</v>
      </c>
      <c r="AE235" s="220">
        <f>E235+F235/60+G235/60/60</f>
        <v>41.555611111111105</v>
      </c>
      <c r="AF235" s="221" t="s">
        <v>266</v>
      </c>
      <c r="AG235" s="220" t="e">
        <f>E238+F238/60+G238/60/60</f>
        <v>#VALUE!</v>
      </c>
      <c r="AH235" s="227" t="s">
        <v>272</v>
      </c>
      <c r="AI235" s="220" t="e">
        <f>AG235-AE235</f>
        <v>#VALUE!</v>
      </c>
      <c r="AJ235" s="221" t="s">
        <v>274</v>
      </c>
      <c r="AK235" s="220" t="e">
        <f>AI236*60*COS((AE235+AG235)/2*PI()/180)</f>
        <v>#VALUE!</v>
      </c>
      <c r="AL235" s="221" t="s">
        <v>276</v>
      </c>
      <c r="AM235" s="220" t="e">
        <f>AK235*6076.12</f>
        <v>#VALUE!</v>
      </c>
      <c r="AN235" s="221" t="s">
        <v>279</v>
      </c>
      <c r="AO235" s="220">
        <f>AE235*PI()/180</f>
        <v>0.7252822365672279</v>
      </c>
      <c r="AP235" s="221" t="s">
        <v>282</v>
      </c>
      <c r="AQ235" s="220" t="e">
        <f>AG235 *PI()/180</f>
        <v>#VALUE!</v>
      </c>
      <c r="AR235" s="221" t="s">
        <v>284</v>
      </c>
      <c r="AS235" s="220" t="e">
        <f>1*ATAN2(COS(AO235)*SIN(AQ235)-SIN(AO235)*COS(AQ235)*COS(AQ236-AO236),SIN(AQ236-AO236)*COS(AQ235))</f>
        <v>#VALUE!</v>
      </c>
      <c r="AT235" s="222" t="s">
        <v>287</v>
      </c>
      <c r="AU235" s="228" t="e">
        <f>SQRT(AK236*AK236+AK235*AK235)</f>
        <v>#VALUE!</v>
      </c>
    </row>
    <row r="236" spans="1:47" s="121" customFormat="1" ht="15.95" customHeight="1" thickTop="1" thickBot="1" x14ac:dyDescent="0.3">
      <c r="A236" s="181">
        <v>200100662479</v>
      </c>
      <c r="B236" s="297"/>
      <c r="C236" s="300"/>
      <c r="D236" s="179" t="s">
        <v>242</v>
      </c>
      <c r="E236" s="193">
        <f t="shared" ref="E236:J236" si="33">E235</f>
        <v>41</v>
      </c>
      <c r="F236" s="197">
        <f t="shared" si="33"/>
        <v>33</v>
      </c>
      <c r="G236" s="186">
        <f t="shared" si="33"/>
        <v>20.2</v>
      </c>
      <c r="H236" s="157">
        <f t="shared" si="33"/>
        <v>71</v>
      </c>
      <c r="I236" s="197">
        <f t="shared" si="33"/>
        <v>3</v>
      </c>
      <c r="J236" s="187">
        <f t="shared" si="33"/>
        <v>54.4</v>
      </c>
      <c r="K236" s="303"/>
      <c r="L236" s="305"/>
      <c r="M236" s="306"/>
      <c r="N236" s="308"/>
      <c r="O236" s="310"/>
      <c r="P236" s="312"/>
      <c r="Q236" s="315" t="s">
        <v>393</v>
      </c>
      <c r="R236" s="316"/>
      <c r="S236" s="316"/>
      <c r="T236" s="317"/>
      <c r="U236" s="319" t="s">
        <v>291</v>
      </c>
      <c r="V236" s="320"/>
      <c r="W236" s="320"/>
      <c r="X236" s="320"/>
      <c r="Y236" s="321"/>
      <c r="Z236" s="284" t="s">
        <v>306</v>
      </c>
      <c r="AA236" s="285"/>
      <c r="AB236" s="286"/>
      <c r="AC236" s="218" t="s">
        <v>192</v>
      </c>
      <c r="AD236" s="221" t="s">
        <v>267</v>
      </c>
      <c r="AE236" s="220">
        <f>H235+I235/60+J235/60/60</f>
        <v>71.065111111111108</v>
      </c>
      <c r="AF236" s="221" t="s">
        <v>268</v>
      </c>
      <c r="AG236" s="220" t="e">
        <f>H238+I238/60+J238/60/60</f>
        <v>#VALUE!</v>
      </c>
      <c r="AH236" s="227" t="s">
        <v>273</v>
      </c>
      <c r="AI236" s="220" t="e">
        <f>AE236-AG236</f>
        <v>#VALUE!</v>
      </c>
      <c r="AJ236" s="221" t="s">
        <v>275</v>
      </c>
      <c r="AK236" s="220" t="e">
        <f>AI235*60</f>
        <v>#VALUE!</v>
      </c>
      <c r="AL236" s="221" t="s">
        <v>277</v>
      </c>
      <c r="AM236" s="220" t="e">
        <f>AK236*6076.12</f>
        <v>#VALUE!</v>
      </c>
      <c r="AN236" s="221" t="s">
        <v>280</v>
      </c>
      <c r="AO236" s="220">
        <f>AE236*PI()/180</f>
        <v>1.2403201721844945</v>
      </c>
      <c r="AP236" s="221" t="s">
        <v>283</v>
      </c>
      <c r="AQ236" s="220" t="e">
        <f>AG236*PI()/180</f>
        <v>#VALUE!</v>
      </c>
      <c r="AR236" s="221" t="s">
        <v>285</v>
      </c>
      <c r="AS236" s="219" t="e">
        <f>IF(360+AS235/(2*PI())*360&gt;360,AS235/(PI())*360,360+AS235/(2*PI())*360)</f>
        <v>#VALUE!</v>
      </c>
      <c r="AT236" s="223"/>
      <c r="AU236" s="223"/>
    </row>
    <row r="237" spans="1:47" s="121" customFormat="1" ht="15.95" customHeight="1" thickBot="1" x14ac:dyDescent="0.3">
      <c r="A237" s="176">
        <v>43</v>
      </c>
      <c r="B237" s="297"/>
      <c r="C237" s="300"/>
      <c r="D237" s="179" t="s">
        <v>243</v>
      </c>
      <c r="E237" s="279" t="s">
        <v>261</v>
      </c>
      <c r="F237" s="280"/>
      <c r="G237" s="280"/>
      <c r="H237" s="280"/>
      <c r="I237" s="280"/>
      <c r="J237" s="281"/>
      <c r="K237" s="127" t="s">
        <v>16</v>
      </c>
      <c r="L237" s="237" t="s">
        <v>288</v>
      </c>
      <c r="M237" s="128">
        <v>2.7</v>
      </c>
      <c r="N237" s="129" t="s">
        <v>4</v>
      </c>
      <c r="O237" s="130" t="s">
        <v>18</v>
      </c>
      <c r="P237" s="253" t="s">
        <v>188</v>
      </c>
      <c r="Q237" s="318"/>
      <c r="R237" s="316"/>
      <c r="S237" s="316"/>
      <c r="T237" s="317"/>
      <c r="U237" s="322"/>
      <c r="V237" s="323"/>
      <c r="W237" s="323"/>
      <c r="X237" s="323"/>
      <c r="Y237" s="324"/>
      <c r="Z237" s="287"/>
      <c r="AA237" s="288"/>
      <c r="AB237" s="289"/>
      <c r="AC237" s="224"/>
      <c r="AD237" s="223"/>
      <c r="AE237" s="223"/>
      <c r="AF237" s="223"/>
      <c r="AG237" s="223"/>
      <c r="AH237" s="223"/>
      <c r="AI237" s="223"/>
      <c r="AJ237" s="223"/>
      <c r="AK237" s="223"/>
      <c r="AL237" s="223"/>
      <c r="AM237" s="223"/>
      <c r="AN237" s="223"/>
      <c r="AO237" s="223"/>
      <c r="AP237" s="223"/>
      <c r="AQ237" s="223"/>
      <c r="AR237" s="221" t="s">
        <v>286</v>
      </c>
      <c r="AS237" s="219" t="e">
        <f>61.582*ACOS(SIN(AE235)*SIN(AG235)+COS(AE235)*COS(AG235)*(AE236-AG236))*6076.12</f>
        <v>#VALUE!</v>
      </c>
      <c r="AT237" s="223"/>
      <c r="AU237" s="223"/>
    </row>
    <row r="238" spans="1:47" s="120" customFormat="1" ht="35.1" customHeight="1" thickTop="1" thickBot="1" x14ac:dyDescent="0.3">
      <c r="A238" s="177" t="str">
        <f>IF(Z235=1,"VERIFIED",IF(AA235=1,"CHECKED",IF(V235=1,"RECHECK",IF(X235=1,"VERIFY",IF(Y235=1,"NEED APP","NOT SCHED")))))</f>
        <v>NOT SCHED</v>
      </c>
      <c r="B238" s="298"/>
      <c r="C238" s="301"/>
      <c r="D238" s="180" t="s">
        <v>192</v>
      </c>
      <c r="E238" s="194" t="s">
        <v>0</v>
      </c>
      <c r="F238" s="198" t="s">
        <v>0</v>
      </c>
      <c r="G238" s="189" t="s">
        <v>0</v>
      </c>
      <c r="H238" s="188" t="s">
        <v>0</v>
      </c>
      <c r="I238" s="198" t="s">
        <v>0</v>
      </c>
      <c r="J238" s="189" t="s">
        <v>0</v>
      </c>
      <c r="K238" s="131" t="str">
        <f>$N$7</f>
        <v xml:space="preserve"> </v>
      </c>
      <c r="L238" s="230" t="str">
        <f>IF(E238=" ","Not being used ",AU235*6076.12)</f>
        <v xml:space="preserve">Not being used </v>
      </c>
      <c r="M238" s="229">
        <v>0</v>
      </c>
      <c r="N238" s="154" t="str">
        <f>IF(W235=1,"Need Photo","Has Photo")</f>
        <v>Has Photo</v>
      </c>
      <c r="O238" s="178" t="s">
        <v>260</v>
      </c>
      <c r="P238" s="255" t="str">
        <f>IF(E238=" ","Not being used",(IF(L238&gt;O235,"OFF STA","ON STA")))</f>
        <v>Not being used</v>
      </c>
      <c r="Q238" s="318"/>
      <c r="R238" s="316"/>
      <c r="S238" s="316"/>
      <c r="T238" s="317"/>
      <c r="U238" s="325"/>
      <c r="V238" s="326"/>
      <c r="W238" s="326"/>
      <c r="X238" s="326"/>
      <c r="Y238" s="327"/>
      <c r="Z238" s="290"/>
      <c r="AA238" s="291"/>
      <c r="AB238" s="292"/>
      <c r="AC238" s="119"/>
    </row>
    <row r="239" spans="1:47" s="118" customFormat="1" ht="9" customHeight="1" thickTop="1" thickBot="1" x14ac:dyDescent="0.3">
      <c r="A239" s="241"/>
      <c r="B239" s="133" t="s">
        <v>11</v>
      </c>
      <c r="C239" s="134"/>
      <c r="D239" s="135" t="s">
        <v>12</v>
      </c>
      <c r="E239" s="191" t="s">
        <v>246</v>
      </c>
      <c r="F239" s="191" t="s">
        <v>247</v>
      </c>
      <c r="G239" s="183" t="s">
        <v>248</v>
      </c>
      <c r="H239" s="135" t="s">
        <v>246</v>
      </c>
      <c r="I239" s="191" t="s">
        <v>247</v>
      </c>
      <c r="J239" s="183" t="s">
        <v>248</v>
      </c>
      <c r="K239" s="136" t="s">
        <v>13</v>
      </c>
      <c r="L239" s="137" t="s">
        <v>14</v>
      </c>
      <c r="M239" s="137" t="s">
        <v>17</v>
      </c>
      <c r="N239" s="138" t="s">
        <v>15</v>
      </c>
      <c r="O239" s="139" t="s">
        <v>19</v>
      </c>
      <c r="P239" s="252" t="s">
        <v>256</v>
      </c>
      <c r="Q239" s="142" t="s">
        <v>252</v>
      </c>
      <c r="R239" s="143"/>
      <c r="S239" s="144" t="s">
        <v>191</v>
      </c>
      <c r="T239" s="243"/>
      <c r="U239" s="293" t="s">
        <v>289</v>
      </c>
      <c r="V239" s="294"/>
      <c r="W239" s="294"/>
      <c r="X239" s="294"/>
      <c r="Y239" s="295"/>
      <c r="Z239" s="145" t="s">
        <v>238</v>
      </c>
      <c r="AA239" s="146" t="s">
        <v>239</v>
      </c>
      <c r="AB239" s="147" t="s">
        <v>240</v>
      </c>
      <c r="AC239" s="214"/>
      <c r="AD239" s="215"/>
      <c r="AE239" s="216" t="s">
        <v>269</v>
      </c>
      <c r="AF239" s="215"/>
      <c r="AG239" s="216" t="s">
        <v>270</v>
      </c>
      <c r="AH239" s="216"/>
      <c r="AI239" s="216" t="s">
        <v>271</v>
      </c>
      <c r="AJ239" s="215"/>
      <c r="AK239" s="217" t="s">
        <v>281</v>
      </c>
      <c r="AL239" s="215"/>
      <c r="AM239" s="216"/>
      <c r="AN239" s="215"/>
      <c r="AO239" s="217" t="s">
        <v>278</v>
      </c>
      <c r="AP239" s="215"/>
      <c r="AQ239" s="216"/>
      <c r="AR239" s="215"/>
      <c r="AS239" s="216"/>
      <c r="AT239" s="215"/>
      <c r="AU239" s="215"/>
    </row>
    <row r="240" spans="1:47" s="121" customFormat="1" ht="15.95" customHeight="1" thickBot="1" x14ac:dyDescent="0.3">
      <c r="A240" s="125">
        <v>17554.099999999999</v>
      </c>
      <c r="B240" s="296" t="s">
        <v>375</v>
      </c>
      <c r="C240" s="299" t="s">
        <v>0</v>
      </c>
      <c r="D240" s="179" t="s">
        <v>237</v>
      </c>
      <c r="E240" s="192">
        <v>41</v>
      </c>
      <c r="F240" s="196">
        <v>33</v>
      </c>
      <c r="G240" s="126">
        <v>26.6</v>
      </c>
      <c r="H240" s="169">
        <v>71</v>
      </c>
      <c r="I240" s="196">
        <v>4</v>
      </c>
      <c r="J240" s="126">
        <v>1.4</v>
      </c>
      <c r="K240" s="302" t="s">
        <v>0</v>
      </c>
      <c r="L240" s="304" t="s">
        <v>0</v>
      </c>
      <c r="M240" s="306">
        <v>14.7</v>
      </c>
      <c r="N240" s="307">
        <f>IF(M240=" "," ",(M240+$L$7-M243))</f>
        <v>11.7</v>
      </c>
      <c r="O240" s="309">
        <v>50</v>
      </c>
      <c r="P240" s="311">
        <v>42901</v>
      </c>
      <c r="Q240" s="140">
        <v>43245</v>
      </c>
      <c r="R240" s="141">
        <v>43398</v>
      </c>
      <c r="S240" s="313" t="s">
        <v>325</v>
      </c>
      <c r="T240" s="314"/>
      <c r="U240" s="244">
        <v>1</v>
      </c>
      <c r="V240" s="148" t="s">
        <v>0</v>
      </c>
      <c r="W240" s="149" t="s">
        <v>0</v>
      </c>
      <c r="X240" s="150" t="s">
        <v>0</v>
      </c>
      <c r="Y240" s="151" t="s">
        <v>0</v>
      </c>
      <c r="Z240" s="152" t="s">
        <v>0</v>
      </c>
      <c r="AA240" s="148" t="s">
        <v>0</v>
      </c>
      <c r="AB240" s="153" t="s">
        <v>0</v>
      </c>
      <c r="AC240" s="218" t="s">
        <v>237</v>
      </c>
      <c r="AD240" s="221" t="s">
        <v>265</v>
      </c>
      <c r="AE240" s="220">
        <f>E240+F240/60+G240/60/60</f>
        <v>41.557388888888887</v>
      </c>
      <c r="AF240" s="221" t="s">
        <v>266</v>
      </c>
      <c r="AG240" s="220" t="e">
        <f>E243+F243/60+G243/60/60</f>
        <v>#VALUE!</v>
      </c>
      <c r="AH240" s="227" t="s">
        <v>272</v>
      </c>
      <c r="AI240" s="220" t="e">
        <f>AG240-AE240</f>
        <v>#VALUE!</v>
      </c>
      <c r="AJ240" s="221" t="s">
        <v>274</v>
      </c>
      <c r="AK240" s="220" t="e">
        <f>AI241*60*COS((AE240+AG240)/2*PI()/180)</f>
        <v>#VALUE!</v>
      </c>
      <c r="AL240" s="221" t="s">
        <v>276</v>
      </c>
      <c r="AM240" s="220" t="e">
        <f>AK240*6076.12</f>
        <v>#VALUE!</v>
      </c>
      <c r="AN240" s="221" t="s">
        <v>279</v>
      </c>
      <c r="AO240" s="220">
        <f>AE240*PI()/180</f>
        <v>0.72531326464281909</v>
      </c>
      <c r="AP240" s="221" t="s">
        <v>282</v>
      </c>
      <c r="AQ240" s="220" t="e">
        <f>AG240 *PI()/180</f>
        <v>#VALUE!</v>
      </c>
      <c r="AR240" s="221" t="s">
        <v>284</v>
      </c>
      <c r="AS240" s="220" t="e">
        <f>1*ATAN2(COS(AO240)*SIN(AQ240)-SIN(AO240)*COS(AQ240)*COS(AQ241-AO241),SIN(AQ241-AO241)*COS(AQ240))</f>
        <v>#VALUE!</v>
      </c>
      <c r="AT240" s="222" t="s">
        <v>287</v>
      </c>
      <c r="AU240" s="228" t="e">
        <f>SQRT(AK241*AK241+AK240*AK240)</f>
        <v>#VALUE!</v>
      </c>
    </row>
    <row r="241" spans="1:47" s="121" customFormat="1" ht="15.95" customHeight="1" thickTop="1" thickBot="1" x14ac:dyDescent="0.3">
      <c r="A241" s="181">
        <v>200100662480</v>
      </c>
      <c r="B241" s="297"/>
      <c r="C241" s="300"/>
      <c r="D241" s="179" t="s">
        <v>242</v>
      </c>
      <c r="E241" s="193">
        <f t="shared" ref="E241:J241" si="34">E240</f>
        <v>41</v>
      </c>
      <c r="F241" s="197">
        <f t="shared" si="34"/>
        <v>33</v>
      </c>
      <c r="G241" s="186">
        <f t="shared" si="34"/>
        <v>26.6</v>
      </c>
      <c r="H241" s="157">
        <f t="shared" si="34"/>
        <v>71</v>
      </c>
      <c r="I241" s="197">
        <f t="shared" si="34"/>
        <v>4</v>
      </c>
      <c r="J241" s="187">
        <f t="shared" si="34"/>
        <v>1.4</v>
      </c>
      <c r="K241" s="303"/>
      <c r="L241" s="305"/>
      <c r="M241" s="306"/>
      <c r="N241" s="308"/>
      <c r="O241" s="310"/>
      <c r="P241" s="312"/>
      <c r="Q241" s="315" t="s">
        <v>376</v>
      </c>
      <c r="R241" s="316"/>
      <c r="S241" s="316"/>
      <c r="T241" s="317"/>
      <c r="U241" s="319" t="s">
        <v>291</v>
      </c>
      <c r="V241" s="320"/>
      <c r="W241" s="320"/>
      <c r="X241" s="320"/>
      <c r="Y241" s="321"/>
      <c r="Z241" s="284" t="s">
        <v>306</v>
      </c>
      <c r="AA241" s="285"/>
      <c r="AB241" s="286"/>
      <c r="AC241" s="218" t="s">
        <v>192</v>
      </c>
      <c r="AD241" s="221" t="s">
        <v>267</v>
      </c>
      <c r="AE241" s="220">
        <f>H240+I240/60+J240/60/60</f>
        <v>71.067055555555555</v>
      </c>
      <c r="AF241" s="221" t="s">
        <v>268</v>
      </c>
      <c r="AG241" s="220" t="e">
        <f>H243+I243/60+J243/60/60</f>
        <v>#VALUE!</v>
      </c>
      <c r="AH241" s="227" t="s">
        <v>273</v>
      </c>
      <c r="AI241" s="220" t="e">
        <f>AE241-AG241</f>
        <v>#VALUE!</v>
      </c>
      <c r="AJ241" s="221" t="s">
        <v>275</v>
      </c>
      <c r="AK241" s="220" t="e">
        <f>AI240*60</f>
        <v>#VALUE!</v>
      </c>
      <c r="AL241" s="221" t="s">
        <v>277</v>
      </c>
      <c r="AM241" s="220" t="e">
        <f>AK241*6076.12</f>
        <v>#VALUE!</v>
      </c>
      <c r="AN241" s="221" t="s">
        <v>280</v>
      </c>
      <c r="AO241" s="220">
        <f>AE241*PI()/180</f>
        <v>1.2403541091421724</v>
      </c>
      <c r="AP241" s="221" t="s">
        <v>283</v>
      </c>
      <c r="AQ241" s="220" t="e">
        <f>AG241*PI()/180</f>
        <v>#VALUE!</v>
      </c>
      <c r="AR241" s="221" t="s">
        <v>285</v>
      </c>
      <c r="AS241" s="219" t="e">
        <f>IF(360+AS240/(2*PI())*360&gt;360,AS240/(PI())*360,360+AS240/(2*PI())*360)</f>
        <v>#VALUE!</v>
      </c>
      <c r="AT241" s="223"/>
      <c r="AU241" s="223"/>
    </row>
    <row r="242" spans="1:47" s="121" customFormat="1" ht="15.95" customHeight="1" thickBot="1" x14ac:dyDescent="0.3">
      <c r="A242" s="176">
        <v>44</v>
      </c>
      <c r="B242" s="297"/>
      <c r="C242" s="300"/>
      <c r="D242" s="179" t="s">
        <v>243</v>
      </c>
      <c r="E242" s="279" t="s">
        <v>261</v>
      </c>
      <c r="F242" s="280"/>
      <c r="G242" s="280"/>
      <c r="H242" s="280"/>
      <c r="I242" s="280"/>
      <c r="J242" s="281"/>
      <c r="K242" s="127" t="s">
        <v>16</v>
      </c>
      <c r="L242" s="237" t="s">
        <v>288</v>
      </c>
      <c r="M242" s="128" t="s">
        <v>250</v>
      </c>
      <c r="N242" s="129" t="s">
        <v>4</v>
      </c>
      <c r="O242" s="130" t="s">
        <v>18</v>
      </c>
      <c r="P242" s="253" t="s">
        <v>188</v>
      </c>
      <c r="Q242" s="318"/>
      <c r="R242" s="316"/>
      <c r="S242" s="316"/>
      <c r="T242" s="317"/>
      <c r="U242" s="322"/>
      <c r="V242" s="323"/>
      <c r="W242" s="323"/>
      <c r="X242" s="323"/>
      <c r="Y242" s="324"/>
      <c r="Z242" s="287"/>
      <c r="AA242" s="288"/>
      <c r="AB242" s="289"/>
      <c r="AC242" s="224"/>
      <c r="AD242" s="223"/>
      <c r="AE242" s="223"/>
      <c r="AF242" s="223"/>
      <c r="AG242" s="223"/>
      <c r="AH242" s="223"/>
      <c r="AI242" s="223"/>
      <c r="AJ242" s="223"/>
      <c r="AK242" s="223"/>
      <c r="AL242" s="223"/>
      <c r="AM242" s="223"/>
      <c r="AN242" s="223"/>
      <c r="AO242" s="223"/>
      <c r="AP242" s="223"/>
      <c r="AQ242" s="223"/>
      <c r="AR242" s="221" t="s">
        <v>286</v>
      </c>
      <c r="AS242" s="219" t="e">
        <f>61.582*ACOS(SIN(AE240)*SIN(AG240)+COS(AE240)*COS(AG240)*(AE241-AG241))*6076.12</f>
        <v>#VALUE!</v>
      </c>
      <c r="AT242" s="223"/>
      <c r="AU242" s="223"/>
    </row>
    <row r="243" spans="1:47" s="120" customFormat="1" ht="35.1" customHeight="1" thickTop="1" thickBot="1" x14ac:dyDescent="0.3">
      <c r="A243" s="177" t="str">
        <f>IF(Z240=1,"VERIFIED",IF(AA240=1,"CHECKED",IF(V240=1,"RECHECK",IF(X240=1,"VERIFY",IF(Y240=1,"NEED APP","NOT SCHED")))))</f>
        <v>NOT SCHED</v>
      </c>
      <c r="B243" s="298"/>
      <c r="C243" s="301"/>
      <c r="D243" s="180" t="s">
        <v>192</v>
      </c>
      <c r="E243" s="194" t="s">
        <v>0</v>
      </c>
      <c r="F243" s="198" t="s">
        <v>0</v>
      </c>
      <c r="G243" s="189" t="s">
        <v>0</v>
      </c>
      <c r="H243" s="188" t="s">
        <v>0</v>
      </c>
      <c r="I243" s="198" t="s">
        <v>0</v>
      </c>
      <c r="J243" s="189" t="s">
        <v>0</v>
      </c>
      <c r="K243" s="131" t="str">
        <f>$N$7</f>
        <v xml:space="preserve"> </v>
      </c>
      <c r="L243" s="230" t="str">
        <f>IF(E243=" ","Not being used ",AU240*6076.12)</f>
        <v xml:space="preserve">Not being used </v>
      </c>
      <c r="M243" s="229">
        <v>3</v>
      </c>
      <c r="N243" s="265" t="str">
        <f>IF(W240=1,"Need Photo","Has Photo")</f>
        <v>Has Photo</v>
      </c>
      <c r="O243" s="264" t="s">
        <v>260</v>
      </c>
      <c r="P243" s="255" t="str">
        <f>IF(E243=" ","Not being used",(IF(L243&gt;O240,"OFF STA","ON STA")))</f>
        <v>Not being used</v>
      </c>
      <c r="Q243" s="318"/>
      <c r="R243" s="316"/>
      <c r="S243" s="316"/>
      <c r="T243" s="317"/>
      <c r="U243" s="325"/>
      <c r="V243" s="326"/>
      <c r="W243" s="326"/>
      <c r="X243" s="326"/>
      <c r="Y243" s="327"/>
      <c r="Z243" s="290"/>
      <c r="AA243" s="291"/>
      <c r="AB243" s="292"/>
      <c r="AC243" s="119"/>
    </row>
    <row r="244" spans="1:47" s="118" customFormat="1" ht="9" customHeight="1" thickTop="1" thickBot="1" x14ac:dyDescent="0.3">
      <c r="A244" s="241"/>
      <c r="B244" s="133" t="s">
        <v>11</v>
      </c>
      <c r="C244" s="134"/>
      <c r="D244" s="135" t="s">
        <v>12</v>
      </c>
      <c r="E244" s="191" t="s">
        <v>246</v>
      </c>
      <c r="F244" s="191" t="s">
        <v>247</v>
      </c>
      <c r="G244" s="183" t="s">
        <v>248</v>
      </c>
      <c r="H244" s="135" t="s">
        <v>246</v>
      </c>
      <c r="I244" s="191" t="s">
        <v>247</v>
      </c>
      <c r="J244" s="183" t="s">
        <v>248</v>
      </c>
      <c r="K244" s="136" t="s">
        <v>13</v>
      </c>
      <c r="L244" s="137" t="s">
        <v>14</v>
      </c>
      <c r="M244" s="137" t="s">
        <v>17</v>
      </c>
      <c r="N244" s="266" t="s">
        <v>15</v>
      </c>
      <c r="O244" s="267" t="s">
        <v>19</v>
      </c>
      <c r="P244" s="268" t="s">
        <v>256</v>
      </c>
      <c r="Q244" s="142" t="s">
        <v>252</v>
      </c>
      <c r="R244" s="143"/>
      <c r="S244" s="144" t="s">
        <v>191</v>
      </c>
      <c r="T244" s="243"/>
      <c r="U244" s="293" t="s">
        <v>289</v>
      </c>
      <c r="V244" s="294"/>
      <c r="W244" s="294"/>
      <c r="X244" s="294"/>
      <c r="Y244" s="295"/>
      <c r="Z244" s="145" t="s">
        <v>238</v>
      </c>
      <c r="AA244" s="146" t="s">
        <v>239</v>
      </c>
      <c r="AB244" s="147" t="s">
        <v>240</v>
      </c>
      <c r="AC244" s="214"/>
      <c r="AD244" s="215"/>
      <c r="AE244" s="216" t="s">
        <v>269</v>
      </c>
      <c r="AF244" s="215"/>
      <c r="AG244" s="216" t="s">
        <v>270</v>
      </c>
      <c r="AH244" s="216"/>
      <c r="AI244" s="216" t="s">
        <v>271</v>
      </c>
      <c r="AJ244" s="215"/>
      <c r="AK244" s="217" t="s">
        <v>281</v>
      </c>
      <c r="AL244" s="215"/>
      <c r="AM244" s="216"/>
      <c r="AN244" s="215"/>
      <c r="AO244" s="217" t="s">
        <v>278</v>
      </c>
      <c r="AP244" s="215"/>
      <c r="AQ244" s="216"/>
      <c r="AR244" s="215"/>
      <c r="AS244" s="216"/>
      <c r="AT244" s="215"/>
      <c r="AU244" s="215"/>
    </row>
    <row r="245" spans="1:47" s="121" customFormat="1" ht="15.95" customHeight="1" thickBot="1" x14ac:dyDescent="0.3">
      <c r="A245" s="125">
        <v>17554.2</v>
      </c>
      <c r="B245" s="296" t="s">
        <v>377</v>
      </c>
      <c r="C245" s="299" t="s">
        <v>0</v>
      </c>
      <c r="D245" s="179" t="s">
        <v>237</v>
      </c>
      <c r="E245" s="192">
        <v>41</v>
      </c>
      <c r="F245" s="196">
        <v>33</v>
      </c>
      <c r="G245" s="126">
        <v>31.7</v>
      </c>
      <c r="H245" s="169">
        <v>71</v>
      </c>
      <c r="I245" s="196">
        <v>4</v>
      </c>
      <c r="J245" s="126">
        <v>10.5</v>
      </c>
      <c r="K245" s="302" t="s">
        <v>0</v>
      </c>
      <c r="L245" s="304" t="s">
        <v>0</v>
      </c>
      <c r="M245" s="306">
        <v>9.6999999999999993</v>
      </c>
      <c r="N245" s="307">
        <f>IF(M245=" "," ",(M245+$L$7-M248))</f>
        <v>6.9999999999999991</v>
      </c>
      <c r="O245" s="309">
        <v>50</v>
      </c>
      <c r="P245" s="311">
        <v>42901</v>
      </c>
      <c r="Q245" s="140">
        <v>43245</v>
      </c>
      <c r="R245" s="141">
        <v>43398</v>
      </c>
      <c r="S245" s="313" t="s">
        <v>325</v>
      </c>
      <c r="T245" s="314"/>
      <c r="U245" s="244">
        <v>1</v>
      </c>
      <c r="V245" s="148" t="s">
        <v>0</v>
      </c>
      <c r="W245" s="149">
        <v>1</v>
      </c>
      <c r="X245" s="150" t="s">
        <v>0</v>
      </c>
      <c r="Y245" s="151" t="s">
        <v>0</v>
      </c>
      <c r="Z245" s="152" t="s">
        <v>0</v>
      </c>
      <c r="AA245" s="148" t="s">
        <v>0</v>
      </c>
      <c r="AB245" s="153" t="s">
        <v>0</v>
      </c>
      <c r="AC245" s="218" t="s">
        <v>237</v>
      </c>
      <c r="AD245" s="221" t="s">
        <v>265</v>
      </c>
      <c r="AE245" s="220">
        <f>E245+F245/60+G245/60/60</f>
        <v>41.558805555555551</v>
      </c>
      <c r="AF245" s="221" t="s">
        <v>266</v>
      </c>
      <c r="AG245" s="220" t="e">
        <f>E248+F248/60+G248/60/60</f>
        <v>#VALUE!</v>
      </c>
      <c r="AH245" s="227" t="s">
        <v>272</v>
      </c>
      <c r="AI245" s="220" t="e">
        <f>AG245-AE245</f>
        <v>#VALUE!</v>
      </c>
      <c r="AJ245" s="221" t="s">
        <v>274</v>
      </c>
      <c r="AK245" s="220" t="e">
        <f>AI246*60*COS((AE245+AG245)/2*PI()/180)</f>
        <v>#VALUE!</v>
      </c>
      <c r="AL245" s="221" t="s">
        <v>276</v>
      </c>
      <c r="AM245" s="220" t="e">
        <f>AK245*6076.12</f>
        <v>#VALUE!</v>
      </c>
      <c r="AN245" s="221" t="s">
        <v>279</v>
      </c>
      <c r="AO245" s="220">
        <f>AE245*PI()/180</f>
        <v>0.72533799014055544</v>
      </c>
      <c r="AP245" s="221" t="s">
        <v>282</v>
      </c>
      <c r="AQ245" s="220" t="e">
        <f>AG245 *PI()/180</f>
        <v>#VALUE!</v>
      </c>
      <c r="AR245" s="221" t="s">
        <v>284</v>
      </c>
      <c r="AS245" s="220" t="e">
        <f>1*ATAN2(COS(AO245)*SIN(AQ245)-SIN(AO245)*COS(AQ245)*COS(AQ246-AO246),SIN(AQ246-AO246)*COS(AQ245))</f>
        <v>#VALUE!</v>
      </c>
      <c r="AT245" s="222" t="s">
        <v>287</v>
      </c>
      <c r="AU245" s="228" t="e">
        <f>SQRT(AK246*AK246+AK245*AK245)</f>
        <v>#VALUE!</v>
      </c>
    </row>
    <row r="246" spans="1:47" s="121" customFormat="1" ht="15.95" customHeight="1" thickTop="1" thickBot="1" x14ac:dyDescent="0.3">
      <c r="A246" s="181">
        <v>200100662482</v>
      </c>
      <c r="B246" s="297"/>
      <c r="C246" s="300"/>
      <c r="D246" s="179" t="s">
        <v>242</v>
      </c>
      <c r="E246" s="193">
        <f t="shared" ref="E246:J246" si="35">E245</f>
        <v>41</v>
      </c>
      <c r="F246" s="197">
        <f t="shared" si="35"/>
        <v>33</v>
      </c>
      <c r="G246" s="186">
        <f t="shared" si="35"/>
        <v>31.7</v>
      </c>
      <c r="H246" s="157">
        <f t="shared" si="35"/>
        <v>71</v>
      </c>
      <c r="I246" s="197">
        <f t="shared" si="35"/>
        <v>4</v>
      </c>
      <c r="J246" s="187">
        <f t="shared" si="35"/>
        <v>10.5</v>
      </c>
      <c r="K246" s="303"/>
      <c r="L246" s="305"/>
      <c r="M246" s="306"/>
      <c r="N246" s="308"/>
      <c r="O246" s="310"/>
      <c r="P246" s="312"/>
      <c r="Q246" s="315" t="s">
        <v>374</v>
      </c>
      <c r="R246" s="316"/>
      <c r="S246" s="316"/>
      <c r="T246" s="317"/>
      <c r="U246" s="319" t="s">
        <v>291</v>
      </c>
      <c r="V246" s="320"/>
      <c r="W246" s="320"/>
      <c r="X246" s="320"/>
      <c r="Y246" s="321"/>
      <c r="Z246" s="284" t="s">
        <v>306</v>
      </c>
      <c r="AA246" s="285"/>
      <c r="AB246" s="286"/>
      <c r="AC246" s="218" t="s">
        <v>192</v>
      </c>
      <c r="AD246" s="221" t="s">
        <v>267</v>
      </c>
      <c r="AE246" s="220">
        <f>H245+I245/60+J245/60/60</f>
        <v>71.069583333333327</v>
      </c>
      <c r="AF246" s="221" t="s">
        <v>268</v>
      </c>
      <c r="AG246" s="220" t="e">
        <f>H248+I248/60+J248/60/60</f>
        <v>#VALUE!</v>
      </c>
      <c r="AH246" s="227" t="s">
        <v>273</v>
      </c>
      <c r="AI246" s="220" t="e">
        <f>AE246-AG246</f>
        <v>#VALUE!</v>
      </c>
      <c r="AJ246" s="221" t="s">
        <v>275</v>
      </c>
      <c r="AK246" s="220" t="e">
        <f>AI245*60</f>
        <v>#VALUE!</v>
      </c>
      <c r="AL246" s="221" t="s">
        <v>277</v>
      </c>
      <c r="AM246" s="220" t="e">
        <f>AK246*6076.12</f>
        <v>#VALUE!</v>
      </c>
      <c r="AN246" s="221" t="s">
        <v>280</v>
      </c>
      <c r="AO246" s="220">
        <f>AE246*PI()/180</f>
        <v>1.2403982271871532</v>
      </c>
      <c r="AP246" s="221" t="s">
        <v>283</v>
      </c>
      <c r="AQ246" s="220" t="e">
        <f>AG246*PI()/180</f>
        <v>#VALUE!</v>
      </c>
      <c r="AR246" s="221" t="s">
        <v>285</v>
      </c>
      <c r="AS246" s="219" t="e">
        <f>IF(360+AS245/(2*PI())*360&gt;360,AS245/(PI())*360,360+AS245/(2*PI())*360)</f>
        <v>#VALUE!</v>
      </c>
      <c r="AT246" s="223"/>
      <c r="AU246" s="223"/>
    </row>
    <row r="247" spans="1:47" s="121" customFormat="1" ht="15.95" customHeight="1" thickBot="1" x14ac:dyDescent="0.3">
      <c r="A247" s="176">
        <v>45</v>
      </c>
      <c r="B247" s="297"/>
      <c r="C247" s="300"/>
      <c r="D247" s="179" t="s">
        <v>243</v>
      </c>
      <c r="E247" s="279" t="s">
        <v>261</v>
      </c>
      <c r="F247" s="280"/>
      <c r="G247" s="280"/>
      <c r="H247" s="280"/>
      <c r="I247" s="280"/>
      <c r="J247" s="281"/>
      <c r="K247" s="127" t="s">
        <v>16</v>
      </c>
      <c r="L247" s="237" t="s">
        <v>288</v>
      </c>
      <c r="M247" s="128" t="s">
        <v>250</v>
      </c>
      <c r="N247" s="129" t="s">
        <v>4</v>
      </c>
      <c r="O247" s="130" t="s">
        <v>18</v>
      </c>
      <c r="P247" s="253" t="s">
        <v>188</v>
      </c>
      <c r="Q247" s="318"/>
      <c r="R247" s="316"/>
      <c r="S247" s="316"/>
      <c r="T247" s="317"/>
      <c r="U247" s="322"/>
      <c r="V247" s="323"/>
      <c r="W247" s="323"/>
      <c r="X247" s="323"/>
      <c r="Y247" s="324"/>
      <c r="Z247" s="287"/>
      <c r="AA247" s="288"/>
      <c r="AB247" s="289"/>
      <c r="AC247" s="224"/>
      <c r="AD247" s="223"/>
      <c r="AE247" s="223"/>
      <c r="AF247" s="223"/>
      <c r="AG247" s="223"/>
      <c r="AH247" s="223"/>
      <c r="AI247" s="223"/>
      <c r="AJ247" s="223"/>
      <c r="AK247" s="223"/>
      <c r="AL247" s="223"/>
      <c r="AM247" s="223"/>
      <c r="AN247" s="223"/>
      <c r="AO247" s="223"/>
      <c r="AP247" s="223"/>
      <c r="AQ247" s="223"/>
      <c r="AR247" s="221" t="s">
        <v>286</v>
      </c>
      <c r="AS247" s="219" t="e">
        <f>61.582*ACOS(SIN(AE245)*SIN(AG245)+COS(AE245)*COS(AG245)*(AE246-AG246))*6076.12</f>
        <v>#VALUE!</v>
      </c>
      <c r="AT247" s="223"/>
      <c r="AU247" s="223"/>
    </row>
    <row r="248" spans="1:47" s="120" customFormat="1" ht="35.1" customHeight="1" thickTop="1" thickBot="1" x14ac:dyDescent="0.3">
      <c r="A248" s="177" t="str">
        <f>IF(Z245=1,"VERIFIED",IF(AA245=1,"CHECKED",IF(V245=1,"RECHECK",IF(X245=1,"VERIFY",IF(Y245=1,"NEED APP","NOT SCHED")))))</f>
        <v>NOT SCHED</v>
      </c>
      <c r="B248" s="298"/>
      <c r="C248" s="301"/>
      <c r="D248" s="180" t="s">
        <v>192</v>
      </c>
      <c r="E248" s="194" t="s">
        <v>0</v>
      </c>
      <c r="F248" s="198" t="s">
        <v>0</v>
      </c>
      <c r="G248" s="189" t="s">
        <v>0</v>
      </c>
      <c r="H248" s="188" t="s">
        <v>0</v>
      </c>
      <c r="I248" s="198" t="s">
        <v>0</v>
      </c>
      <c r="J248" s="189" t="s">
        <v>0</v>
      </c>
      <c r="K248" s="131" t="str">
        <f>$N$7</f>
        <v xml:space="preserve"> </v>
      </c>
      <c r="L248" s="230" t="str">
        <f>IF(E248=" ","Not being used ",AU245*6076.12)</f>
        <v xml:space="preserve">Not being used </v>
      </c>
      <c r="M248" s="229">
        <v>2.7</v>
      </c>
      <c r="N248" s="271" t="str">
        <f>IF(W245=1,"Need Photo","Has Photo")</f>
        <v>Need Photo</v>
      </c>
      <c r="O248" s="264" t="s">
        <v>260</v>
      </c>
      <c r="P248" s="255" t="str">
        <f>IF(E248=" ","Not being used",(IF(L248&gt;O245,"OFF STA","ON STA")))</f>
        <v>Not being used</v>
      </c>
      <c r="Q248" s="318"/>
      <c r="R248" s="316"/>
      <c r="S248" s="316"/>
      <c r="T248" s="317"/>
      <c r="U248" s="325"/>
      <c r="V248" s="326"/>
      <c r="W248" s="326"/>
      <c r="X248" s="326"/>
      <c r="Y248" s="327"/>
      <c r="Z248" s="290"/>
      <c r="AA248" s="291"/>
      <c r="AB248" s="292"/>
      <c r="AC248" s="119"/>
    </row>
    <row r="249" spans="1:47" s="120" customFormat="1" ht="75" customHeight="1" thickTop="1" thickBot="1" x14ac:dyDescent="0.3">
      <c r="A249" s="282" t="s">
        <v>264</v>
      </c>
      <c r="B249" s="283"/>
      <c r="C249" s="283"/>
      <c r="D249" s="283"/>
      <c r="E249" s="283"/>
      <c r="F249" s="283"/>
      <c r="G249" s="283"/>
      <c r="H249" s="283"/>
      <c r="I249" s="283"/>
      <c r="J249" s="283"/>
      <c r="K249" s="283"/>
      <c r="L249" s="283"/>
      <c r="M249" s="283"/>
      <c r="N249" s="283"/>
      <c r="O249" s="283"/>
      <c r="P249" s="283"/>
      <c r="Q249" s="283"/>
      <c r="R249" s="283"/>
      <c r="S249" s="283"/>
      <c r="T249" s="283"/>
      <c r="U249" s="245"/>
      <c r="V249" s="164"/>
      <c r="W249" s="164"/>
      <c r="X249" s="164"/>
      <c r="Y249" s="165"/>
      <c r="Z249" s="260"/>
      <c r="AA249" s="261"/>
      <c r="AB249" s="262"/>
      <c r="AC249" s="119"/>
    </row>
    <row r="250" spans="1:47" s="7" customFormat="1" ht="16.5" customHeight="1" thickTop="1" thickBot="1" x14ac:dyDescent="0.3">
      <c r="A250" s="551" t="s">
        <v>347</v>
      </c>
      <c r="B250" s="536" t="s">
        <v>394</v>
      </c>
      <c r="C250" s="537"/>
      <c r="D250" s="538"/>
      <c r="E250" s="539" t="s">
        <v>249</v>
      </c>
      <c r="F250" s="540"/>
      <c r="G250" s="541"/>
      <c r="H250" s="542" t="s">
        <v>251</v>
      </c>
      <c r="I250" s="540"/>
      <c r="J250" s="541"/>
      <c r="K250" s="552" t="s">
        <v>0</v>
      </c>
      <c r="L250" s="553" t="s">
        <v>0</v>
      </c>
      <c r="M250" s="554" t="s">
        <v>0</v>
      </c>
      <c r="N250" s="555" t="s">
        <v>0</v>
      </c>
      <c r="O250" s="556"/>
      <c r="P250" s="545" t="str">
        <f>P223</f>
        <v>D07 - FOXTROT-A  Westport River East Run</v>
      </c>
      <c r="Q250" s="545"/>
      <c r="R250" s="545"/>
      <c r="S250" s="545"/>
      <c r="T250" s="545"/>
      <c r="U250" s="546"/>
      <c r="V250" s="547"/>
      <c r="W250" s="548"/>
      <c r="X250" s="549"/>
      <c r="Y250" s="547"/>
      <c r="Z250" s="549"/>
      <c r="AA250" s="547"/>
      <c r="AB250" s="550"/>
      <c r="AC250" s="8"/>
    </row>
    <row r="251" spans="1:47" s="118" customFormat="1" ht="9" customHeight="1" thickTop="1" thickBot="1" x14ac:dyDescent="0.3">
      <c r="A251" s="241"/>
      <c r="B251" s="133" t="s">
        <v>11</v>
      </c>
      <c r="C251" s="134"/>
      <c r="D251" s="135" t="s">
        <v>12</v>
      </c>
      <c r="E251" s="191" t="s">
        <v>246</v>
      </c>
      <c r="F251" s="191" t="s">
        <v>247</v>
      </c>
      <c r="G251" s="183" t="s">
        <v>248</v>
      </c>
      <c r="H251" s="135" t="s">
        <v>246</v>
      </c>
      <c r="I251" s="191" t="s">
        <v>247</v>
      </c>
      <c r="J251" s="183" t="s">
        <v>248</v>
      </c>
      <c r="K251" s="136" t="s">
        <v>13</v>
      </c>
      <c r="L251" s="137" t="s">
        <v>14</v>
      </c>
      <c r="M251" s="137" t="s">
        <v>17</v>
      </c>
      <c r="N251" s="138" t="s">
        <v>15</v>
      </c>
      <c r="O251" s="139" t="s">
        <v>19</v>
      </c>
      <c r="P251" s="252" t="s">
        <v>256</v>
      </c>
      <c r="Q251" s="142" t="s">
        <v>252</v>
      </c>
      <c r="R251" s="143"/>
      <c r="S251" s="144" t="s">
        <v>191</v>
      </c>
      <c r="T251" s="243"/>
      <c r="U251" s="293" t="s">
        <v>289</v>
      </c>
      <c r="V251" s="294"/>
      <c r="W251" s="294"/>
      <c r="X251" s="294"/>
      <c r="Y251" s="295"/>
      <c r="Z251" s="173" t="s">
        <v>238</v>
      </c>
      <c r="AA251" s="174" t="s">
        <v>239</v>
      </c>
      <c r="AB251" s="175" t="s">
        <v>240</v>
      </c>
      <c r="AC251" s="214"/>
      <c r="AD251" s="215"/>
      <c r="AE251" s="216" t="s">
        <v>269</v>
      </c>
      <c r="AF251" s="215"/>
      <c r="AG251" s="216" t="s">
        <v>270</v>
      </c>
      <c r="AH251" s="216"/>
      <c r="AI251" s="216" t="s">
        <v>271</v>
      </c>
      <c r="AJ251" s="215"/>
      <c r="AK251" s="217" t="s">
        <v>281</v>
      </c>
      <c r="AL251" s="215"/>
      <c r="AM251" s="216"/>
      <c r="AN251" s="215"/>
      <c r="AO251" s="217" t="s">
        <v>278</v>
      </c>
      <c r="AP251" s="215"/>
      <c r="AQ251" s="216"/>
      <c r="AR251" s="215"/>
      <c r="AS251" s="216"/>
      <c r="AT251" s="215"/>
      <c r="AU251" s="215"/>
    </row>
    <row r="252" spans="1:47" s="121" customFormat="1" ht="15.95" customHeight="1" thickBot="1" x14ac:dyDescent="0.3">
      <c r="A252" s="125">
        <v>17554.3</v>
      </c>
      <c r="B252" s="296" t="s">
        <v>378</v>
      </c>
      <c r="C252" s="299" t="s">
        <v>0</v>
      </c>
      <c r="D252" s="179" t="s">
        <v>237</v>
      </c>
      <c r="E252" s="192">
        <v>41</v>
      </c>
      <c r="F252" s="196">
        <v>33</v>
      </c>
      <c r="G252" s="126">
        <v>36.380000000000003</v>
      </c>
      <c r="H252" s="169">
        <v>71</v>
      </c>
      <c r="I252" s="196">
        <v>4</v>
      </c>
      <c r="J252" s="126">
        <v>17.82</v>
      </c>
      <c r="K252" s="302" t="s">
        <v>0</v>
      </c>
      <c r="L252" s="304" t="s">
        <v>0</v>
      </c>
      <c r="M252" s="306">
        <v>8.1999999999999993</v>
      </c>
      <c r="N252" s="307">
        <f>IF(M252=" "," ",(M252+$L$7-M255))</f>
        <v>7.6</v>
      </c>
      <c r="O252" s="309">
        <v>50</v>
      </c>
      <c r="P252" s="311">
        <v>42962</v>
      </c>
      <c r="Q252" s="140">
        <v>43245</v>
      </c>
      <c r="R252" s="141">
        <v>43398</v>
      </c>
      <c r="S252" s="313" t="s">
        <v>325</v>
      </c>
      <c r="T252" s="314"/>
      <c r="U252" s="244">
        <v>1</v>
      </c>
      <c r="V252" s="148" t="s">
        <v>0</v>
      </c>
      <c r="W252" s="149" t="s">
        <v>0</v>
      </c>
      <c r="X252" s="150" t="s">
        <v>0</v>
      </c>
      <c r="Y252" s="151" t="s">
        <v>0</v>
      </c>
      <c r="Z252" s="171" t="s">
        <v>0</v>
      </c>
      <c r="AA252" s="170" t="s">
        <v>0</v>
      </c>
      <c r="AB252" s="172" t="s">
        <v>0</v>
      </c>
      <c r="AC252" s="218" t="s">
        <v>237</v>
      </c>
      <c r="AD252" s="221" t="s">
        <v>265</v>
      </c>
      <c r="AE252" s="220">
        <f>E252+F252/60+G252/60/60</f>
        <v>41.560105555555552</v>
      </c>
      <c r="AF252" s="221" t="s">
        <v>266</v>
      </c>
      <c r="AG252" s="220" t="e">
        <f>E255+F255/60+G255/60/60</f>
        <v>#VALUE!</v>
      </c>
      <c r="AH252" s="227" t="s">
        <v>272</v>
      </c>
      <c r="AI252" s="220" t="e">
        <f>AG252-AE252</f>
        <v>#VALUE!</v>
      </c>
      <c r="AJ252" s="221" t="s">
        <v>274</v>
      </c>
      <c r="AK252" s="220" t="e">
        <f>AI253*60*COS((AE252+AG252)/2*PI()/180)</f>
        <v>#VALUE!</v>
      </c>
      <c r="AL252" s="221" t="s">
        <v>276</v>
      </c>
      <c r="AM252" s="220" t="e">
        <f>AK252*6076.12</f>
        <v>#VALUE!</v>
      </c>
      <c r="AN252" s="221" t="s">
        <v>279</v>
      </c>
      <c r="AO252" s="220">
        <f>AE252*PI()/180</f>
        <v>0.7253606794208316</v>
      </c>
      <c r="AP252" s="221" t="s">
        <v>282</v>
      </c>
      <c r="AQ252" s="220" t="e">
        <f>AG252 *PI()/180</f>
        <v>#VALUE!</v>
      </c>
      <c r="AR252" s="221" t="s">
        <v>284</v>
      </c>
      <c r="AS252" s="220" t="e">
        <f>1*ATAN2(COS(AO252)*SIN(AQ252)-SIN(AO252)*COS(AQ252)*COS(AQ253-AO253),SIN(AQ253-AO253)*COS(AQ252))</f>
        <v>#VALUE!</v>
      </c>
      <c r="AT252" s="222" t="s">
        <v>287</v>
      </c>
      <c r="AU252" s="228" t="e">
        <f>SQRT(AK253*AK253+AK252*AK252)</f>
        <v>#VALUE!</v>
      </c>
    </row>
    <row r="253" spans="1:47" s="121" customFormat="1" ht="15.95" customHeight="1" thickTop="1" thickBot="1" x14ac:dyDescent="0.3">
      <c r="A253" s="181">
        <v>200100662483</v>
      </c>
      <c r="B253" s="297"/>
      <c r="C253" s="300"/>
      <c r="D253" s="179" t="s">
        <v>242</v>
      </c>
      <c r="E253" s="193">
        <f t="shared" ref="E253:J253" si="36">E252</f>
        <v>41</v>
      </c>
      <c r="F253" s="197">
        <f t="shared" si="36"/>
        <v>33</v>
      </c>
      <c r="G253" s="186">
        <f t="shared" si="36"/>
        <v>36.380000000000003</v>
      </c>
      <c r="H253" s="157">
        <f t="shared" si="36"/>
        <v>71</v>
      </c>
      <c r="I253" s="197">
        <f t="shared" si="36"/>
        <v>4</v>
      </c>
      <c r="J253" s="187">
        <f t="shared" si="36"/>
        <v>17.82</v>
      </c>
      <c r="K253" s="303"/>
      <c r="L253" s="305"/>
      <c r="M253" s="306"/>
      <c r="N253" s="308"/>
      <c r="O253" s="310"/>
      <c r="P253" s="312"/>
      <c r="Q253" s="315" t="s">
        <v>331</v>
      </c>
      <c r="R253" s="316"/>
      <c r="S253" s="316"/>
      <c r="T253" s="317"/>
      <c r="U253" s="319" t="s">
        <v>291</v>
      </c>
      <c r="V253" s="320"/>
      <c r="W253" s="320"/>
      <c r="X253" s="320"/>
      <c r="Y253" s="321"/>
      <c r="Z253" s="284" t="s">
        <v>306</v>
      </c>
      <c r="AA253" s="285"/>
      <c r="AB253" s="286"/>
      <c r="AC253" s="218" t="s">
        <v>192</v>
      </c>
      <c r="AD253" s="221" t="s">
        <v>267</v>
      </c>
      <c r="AE253" s="220">
        <f>H252+I252/60+J252/60/60</f>
        <v>71.071616666666657</v>
      </c>
      <c r="AF253" s="221" t="s">
        <v>268</v>
      </c>
      <c r="AG253" s="220" t="e">
        <f>H255+I255/60+J255/60/60</f>
        <v>#VALUE!</v>
      </c>
      <c r="AH253" s="227" t="s">
        <v>273</v>
      </c>
      <c r="AI253" s="220" t="e">
        <f>AE253-AG253</f>
        <v>#VALUE!</v>
      </c>
      <c r="AJ253" s="221" t="s">
        <v>275</v>
      </c>
      <c r="AK253" s="220" t="e">
        <f>AI252*60</f>
        <v>#VALUE!</v>
      </c>
      <c r="AL253" s="221" t="s">
        <v>277</v>
      </c>
      <c r="AM253" s="220" t="e">
        <f>AK253*6076.12</f>
        <v>#VALUE!</v>
      </c>
      <c r="AN253" s="221" t="s">
        <v>280</v>
      </c>
      <c r="AO253" s="220">
        <f>AE253*PI()/180</f>
        <v>1.2404337155486105</v>
      </c>
      <c r="AP253" s="221" t="s">
        <v>283</v>
      </c>
      <c r="AQ253" s="220" t="e">
        <f>AG253*PI()/180</f>
        <v>#VALUE!</v>
      </c>
      <c r="AR253" s="221" t="s">
        <v>285</v>
      </c>
      <c r="AS253" s="219" t="e">
        <f>IF(360+AS252/(2*PI())*360&gt;360,AS252/(PI())*360,360+AS252/(2*PI())*360)</f>
        <v>#VALUE!</v>
      </c>
      <c r="AT253" s="223"/>
      <c r="AU253" s="223"/>
    </row>
    <row r="254" spans="1:47" s="121" customFormat="1" ht="15.95" customHeight="1" thickBot="1" x14ac:dyDescent="0.3">
      <c r="A254" s="176">
        <v>46</v>
      </c>
      <c r="B254" s="297"/>
      <c r="C254" s="300"/>
      <c r="D254" s="179" t="s">
        <v>243</v>
      </c>
      <c r="E254" s="279" t="s">
        <v>261</v>
      </c>
      <c r="F254" s="280"/>
      <c r="G254" s="280"/>
      <c r="H254" s="280"/>
      <c r="I254" s="280"/>
      <c r="J254" s="281"/>
      <c r="K254" s="127" t="s">
        <v>16</v>
      </c>
      <c r="L254" s="237" t="s">
        <v>288</v>
      </c>
      <c r="M254" s="128" t="s">
        <v>250</v>
      </c>
      <c r="N254" s="129" t="s">
        <v>4</v>
      </c>
      <c r="O254" s="130" t="s">
        <v>18</v>
      </c>
      <c r="P254" s="253" t="s">
        <v>188</v>
      </c>
      <c r="Q254" s="318"/>
      <c r="R254" s="316"/>
      <c r="S254" s="316"/>
      <c r="T254" s="317"/>
      <c r="U254" s="322"/>
      <c r="V254" s="323"/>
      <c r="W254" s="323"/>
      <c r="X254" s="323"/>
      <c r="Y254" s="324"/>
      <c r="Z254" s="287"/>
      <c r="AA254" s="288"/>
      <c r="AB254" s="289"/>
      <c r="AC254" s="224"/>
      <c r="AD254" s="223"/>
      <c r="AE254" s="223"/>
      <c r="AF254" s="223"/>
      <c r="AG254" s="223"/>
      <c r="AH254" s="223"/>
      <c r="AI254" s="223"/>
      <c r="AJ254" s="223"/>
      <c r="AK254" s="223"/>
      <c r="AL254" s="223"/>
      <c r="AM254" s="223"/>
      <c r="AN254" s="223"/>
      <c r="AO254" s="223"/>
      <c r="AP254" s="223"/>
      <c r="AQ254" s="223"/>
      <c r="AR254" s="221" t="s">
        <v>286</v>
      </c>
      <c r="AS254" s="219" t="e">
        <f>61.582*ACOS(SIN(AE252)*SIN(AG252)+COS(AE252)*COS(AG252)*(AE253-AG253))*6076.12</f>
        <v>#VALUE!</v>
      </c>
      <c r="AT254" s="223"/>
      <c r="AU254" s="223"/>
    </row>
    <row r="255" spans="1:47" s="120" customFormat="1" ht="35.1" customHeight="1" thickTop="1" thickBot="1" x14ac:dyDescent="0.3">
      <c r="A255" s="177" t="str">
        <f>IF(Z252=1,"VERIFIED",IF(AA252=1,"CHECKED",IF(V252=1,"RECHECK",IF(X252=1,"VERIFY",IF(Y252=1,"NEED APP","NOT SCHED")))))</f>
        <v>NOT SCHED</v>
      </c>
      <c r="B255" s="298"/>
      <c r="C255" s="301"/>
      <c r="D255" s="180" t="s">
        <v>192</v>
      </c>
      <c r="E255" s="194" t="s">
        <v>0</v>
      </c>
      <c r="F255" s="198" t="s">
        <v>0</v>
      </c>
      <c r="G255" s="189" t="s">
        <v>0</v>
      </c>
      <c r="H255" s="188" t="s">
        <v>0</v>
      </c>
      <c r="I255" s="198" t="s">
        <v>0</v>
      </c>
      <c r="J255" s="189" t="s">
        <v>0</v>
      </c>
      <c r="K255" s="131" t="str">
        <f>$N$7</f>
        <v xml:space="preserve"> </v>
      </c>
      <c r="L255" s="230" t="str">
        <f>IF(E255=" ","Not being used ",AU252*6076.12)</f>
        <v xml:space="preserve">Not being used </v>
      </c>
      <c r="M255" s="229">
        <v>0.6</v>
      </c>
      <c r="N255" s="265" t="str">
        <f>IF(W252=1,"Need Photo","Has Photo")</f>
        <v>Has Photo</v>
      </c>
      <c r="O255" s="264" t="s">
        <v>260</v>
      </c>
      <c r="P255" s="255" t="str">
        <f>IF(E255=" ","Not being used",(IF(L255&gt;O252,"OFF STA","ON STA")))</f>
        <v>Not being used</v>
      </c>
      <c r="Q255" s="318"/>
      <c r="R255" s="316"/>
      <c r="S255" s="316"/>
      <c r="T255" s="317"/>
      <c r="U255" s="325"/>
      <c r="V255" s="326"/>
      <c r="W255" s="326"/>
      <c r="X255" s="326"/>
      <c r="Y255" s="327"/>
      <c r="Z255" s="290"/>
      <c r="AA255" s="291"/>
      <c r="AB255" s="292"/>
      <c r="AC255" s="119"/>
    </row>
    <row r="256" spans="1:47" s="118" customFormat="1" ht="9" customHeight="1" thickTop="1" thickBot="1" x14ac:dyDescent="0.3">
      <c r="A256" s="241"/>
      <c r="B256" s="133" t="s">
        <v>11</v>
      </c>
      <c r="C256" s="134"/>
      <c r="D256" s="135" t="s">
        <v>12</v>
      </c>
      <c r="E256" s="191" t="s">
        <v>246</v>
      </c>
      <c r="F256" s="191" t="s">
        <v>247</v>
      </c>
      <c r="G256" s="183" t="s">
        <v>248</v>
      </c>
      <c r="H256" s="135" t="s">
        <v>246</v>
      </c>
      <c r="I256" s="191" t="s">
        <v>247</v>
      </c>
      <c r="J256" s="183" t="s">
        <v>248</v>
      </c>
      <c r="K256" s="136" t="s">
        <v>13</v>
      </c>
      <c r="L256" s="137" t="s">
        <v>14</v>
      </c>
      <c r="M256" s="137" t="s">
        <v>17</v>
      </c>
      <c r="N256" s="266" t="s">
        <v>15</v>
      </c>
      <c r="O256" s="267" t="s">
        <v>19</v>
      </c>
      <c r="P256" s="268" t="s">
        <v>256</v>
      </c>
      <c r="Q256" s="142" t="s">
        <v>252</v>
      </c>
      <c r="R256" s="143"/>
      <c r="S256" s="144" t="s">
        <v>191</v>
      </c>
      <c r="T256" s="243"/>
      <c r="U256" s="293" t="s">
        <v>289</v>
      </c>
      <c r="V256" s="294"/>
      <c r="W256" s="294"/>
      <c r="X256" s="294"/>
      <c r="Y256" s="295"/>
      <c r="Z256" s="173" t="s">
        <v>238</v>
      </c>
      <c r="AA256" s="174" t="s">
        <v>239</v>
      </c>
      <c r="AB256" s="175" t="s">
        <v>240</v>
      </c>
      <c r="AC256" s="214"/>
      <c r="AD256" s="215"/>
      <c r="AE256" s="216" t="s">
        <v>269</v>
      </c>
      <c r="AF256" s="215"/>
      <c r="AG256" s="216" t="s">
        <v>270</v>
      </c>
      <c r="AH256" s="216"/>
      <c r="AI256" s="216" t="s">
        <v>271</v>
      </c>
      <c r="AJ256" s="215"/>
      <c r="AK256" s="217" t="s">
        <v>281</v>
      </c>
      <c r="AL256" s="215"/>
      <c r="AM256" s="216"/>
      <c r="AN256" s="215"/>
      <c r="AO256" s="217" t="s">
        <v>278</v>
      </c>
      <c r="AP256" s="215"/>
      <c r="AQ256" s="216"/>
      <c r="AR256" s="215"/>
      <c r="AS256" s="216"/>
      <c r="AT256" s="215"/>
      <c r="AU256" s="215"/>
    </row>
    <row r="257" spans="1:47" s="121" customFormat="1" ht="15.95" customHeight="1" thickBot="1" x14ac:dyDescent="0.3">
      <c r="A257" s="125">
        <v>0</v>
      </c>
      <c r="B257" s="296" t="s">
        <v>379</v>
      </c>
      <c r="C257" s="299" t="s">
        <v>0</v>
      </c>
      <c r="D257" s="179" t="s">
        <v>237</v>
      </c>
      <c r="E257" s="192">
        <v>41</v>
      </c>
      <c r="F257" s="196">
        <v>33</v>
      </c>
      <c r="G257" s="126">
        <v>38.1</v>
      </c>
      <c r="H257" s="169">
        <v>71</v>
      </c>
      <c r="I257" s="196">
        <v>4</v>
      </c>
      <c r="J257" s="126">
        <v>18.3</v>
      </c>
      <c r="K257" s="302" t="s">
        <v>0</v>
      </c>
      <c r="L257" s="304" t="s">
        <v>0</v>
      </c>
      <c r="M257" s="306">
        <v>3</v>
      </c>
      <c r="N257" s="344">
        <f>IF(M257=" "," ",(M257+$L$7-M260))</f>
        <v>2.4</v>
      </c>
      <c r="O257" s="309">
        <v>500</v>
      </c>
      <c r="P257" s="311">
        <v>42955</v>
      </c>
      <c r="Q257" s="140">
        <v>43245</v>
      </c>
      <c r="R257" s="141">
        <v>43398</v>
      </c>
      <c r="S257" s="313" t="s">
        <v>304</v>
      </c>
      <c r="T257" s="314"/>
      <c r="U257" s="244">
        <v>1</v>
      </c>
      <c r="V257" s="148" t="s">
        <v>0</v>
      </c>
      <c r="W257" s="149" t="s">
        <v>0</v>
      </c>
      <c r="X257" s="150" t="s">
        <v>0</v>
      </c>
      <c r="Y257" s="151" t="s">
        <v>0</v>
      </c>
      <c r="Z257" s="171" t="s">
        <v>0</v>
      </c>
      <c r="AA257" s="170" t="s">
        <v>0</v>
      </c>
      <c r="AB257" s="172" t="s">
        <v>0</v>
      </c>
      <c r="AC257" s="218" t="s">
        <v>237</v>
      </c>
      <c r="AD257" s="221" t="s">
        <v>265</v>
      </c>
      <c r="AE257" s="220">
        <f>E257+F257/60+G257/60/60</f>
        <v>41.560583333333334</v>
      </c>
      <c r="AF257" s="221" t="s">
        <v>266</v>
      </c>
      <c r="AG257" s="220" t="e">
        <f>E260+F260/60+G260/60/60</f>
        <v>#VALUE!</v>
      </c>
      <c r="AH257" s="227" t="s">
        <v>272</v>
      </c>
      <c r="AI257" s="220" t="e">
        <f>AG257-AE257</f>
        <v>#VALUE!</v>
      </c>
      <c r="AJ257" s="221" t="s">
        <v>274</v>
      </c>
      <c r="AK257" s="220" t="e">
        <f>AI258*60*COS((AE257+AG257)/2*PI()/180)</f>
        <v>#VALUE!</v>
      </c>
      <c r="AL257" s="221" t="s">
        <v>276</v>
      </c>
      <c r="AM257" s="220" t="e">
        <f>AK257*6076.12</f>
        <v>#VALUE!</v>
      </c>
      <c r="AN257" s="221" t="s">
        <v>279</v>
      </c>
      <c r="AO257" s="220">
        <f>AE257*PI()/180</f>
        <v>0.72536901821614663</v>
      </c>
      <c r="AP257" s="221" t="s">
        <v>282</v>
      </c>
      <c r="AQ257" s="220" t="e">
        <f>AG257 *PI()/180</f>
        <v>#VALUE!</v>
      </c>
      <c r="AR257" s="221" t="s">
        <v>284</v>
      </c>
      <c r="AS257" s="220" t="e">
        <f>1*ATAN2(COS(AO257)*SIN(AQ257)-SIN(AO257)*COS(AQ257)*COS(AQ258-AO258),SIN(AQ258-AO258)*COS(AQ257))</f>
        <v>#VALUE!</v>
      </c>
      <c r="AT257" s="222" t="s">
        <v>287</v>
      </c>
      <c r="AU257" s="228" t="e">
        <f>SQRT(AK258*AK258+AK257*AK257)</f>
        <v>#VALUE!</v>
      </c>
    </row>
    <row r="258" spans="1:47" s="121" customFormat="1" ht="15.95" customHeight="1" thickTop="1" thickBot="1" x14ac:dyDescent="0.3">
      <c r="A258" s="181">
        <v>100117952591</v>
      </c>
      <c r="B258" s="297"/>
      <c r="C258" s="300"/>
      <c r="D258" s="179" t="s">
        <v>242</v>
      </c>
      <c r="E258" s="276" t="s">
        <v>262</v>
      </c>
      <c r="F258" s="277"/>
      <c r="G258" s="277"/>
      <c r="H258" s="277"/>
      <c r="I258" s="277"/>
      <c r="J258" s="278"/>
      <c r="K258" s="303"/>
      <c r="L258" s="305"/>
      <c r="M258" s="306"/>
      <c r="N258" s="345"/>
      <c r="O258" s="310"/>
      <c r="P258" s="312"/>
      <c r="Q258" s="315" t="s">
        <v>380</v>
      </c>
      <c r="R258" s="316"/>
      <c r="S258" s="316"/>
      <c r="T258" s="317"/>
      <c r="U258" s="319" t="s">
        <v>291</v>
      </c>
      <c r="V258" s="320"/>
      <c r="W258" s="320"/>
      <c r="X258" s="320"/>
      <c r="Y258" s="321"/>
      <c r="Z258" s="284" t="s">
        <v>306</v>
      </c>
      <c r="AA258" s="285"/>
      <c r="AB258" s="286"/>
      <c r="AC258" s="218" t="s">
        <v>192</v>
      </c>
      <c r="AD258" s="221" t="s">
        <v>267</v>
      </c>
      <c r="AE258" s="220">
        <f>H257+I257/60+J257/60/60</f>
        <v>71.071749999999994</v>
      </c>
      <c r="AF258" s="221" t="s">
        <v>268</v>
      </c>
      <c r="AG258" s="220" t="e">
        <f>H260+I260/60+J260/60/60</f>
        <v>#VALUE!</v>
      </c>
      <c r="AH258" s="227" t="s">
        <v>273</v>
      </c>
      <c r="AI258" s="220" t="e">
        <f>AE258-AG258</f>
        <v>#VALUE!</v>
      </c>
      <c r="AJ258" s="221" t="s">
        <v>275</v>
      </c>
      <c r="AK258" s="220" t="e">
        <f>AI257*60</f>
        <v>#VALUE!</v>
      </c>
      <c r="AL258" s="221" t="s">
        <v>277</v>
      </c>
      <c r="AM258" s="220" t="e">
        <f>AK258*6076.12</f>
        <v>#VALUE!</v>
      </c>
      <c r="AN258" s="221" t="s">
        <v>280</v>
      </c>
      <c r="AO258" s="220">
        <f>AE258*PI()/180</f>
        <v>1.2404360426542798</v>
      </c>
      <c r="AP258" s="221" t="s">
        <v>283</v>
      </c>
      <c r="AQ258" s="220" t="e">
        <f>AG258*PI()/180</f>
        <v>#VALUE!</v>
      </c>
      <c r="AR258" s="221" t="s">
        <v>285</v>
      </c>
      <c r="AS258" s="219" t="e">
        <f>IF(360+AS257/(2*PI())*360&gt;360,AS257/(PI())*360,360+AS257/(2*PI())*360)</f>
        <v>#VALUE!</v>
      </c>
      <c r="AT258" s="223"/>
      <c r="AU258" s="223"/>
    </row>
    <row r="259" spans="1:47" s="121" customFormat="1" ht="15.95" customHeight="1" thickBot="1" x14ac:dyDescent="0.3">
      <c r="A259" s="176">
        <v>47</v>
      </c>
      <c r="B259" s="297"/>
      <c r="C259" s="300"/>
      <c r="D259" s="179" t="s">
        <v>243</v>
      </c>
      <c r="E259" s="279" t="s">
        <v>261</v>
      </c>
      <c r="F259" s="280"/>
      <c r="G259" s="280"/>
      <c r="H259" s="280"/>
      <c r="I259" s="280"/>
      <c r="J259" s="281"/>
      <c r="K259" s="127" t="s">
        <v>16</v>
      </c>
      <c r="L259" s="237" t="s">
        <v>288</v>
      </c>
      <c r="M259" s="128" t="s">
        <v>250</v>
      </c>
      <c r="N259" s="129" t="s">
        <v>4</v>
      </c>
      <c r="O259" s="130" t="s">
        <v>18</v>
      </c>
      <c r="P259" s="253" t="s">
        <v>188</v>
      </c>
      <c r="Q259" s="318"/>
      <c r="R259" s="316"/>
      <c r="S259" s="316"/>
      <c r="T259" s="317"/>
      <c r="U259" s="322"/>
      <c r="V259" s="323"/>
      <c r="W259" s="323"/>
      <c r="X259" s="323"/>
      <c r="Y259" s="324"/>
      <c r="Z259" s="287"/>
      <c r="AA259" s="288"/>
      <c r="AB259" s="289"/>
      <c r="AC259" s="224"/>
      <c r="AD259" s="223"/>
      <c r="AE259" s="223"/>
      <c r="AF259" s="223"/>
      <c r="AG259" s="223"/>
      <c r="AH259" s="223"/>
      <c r="AI259" s="223"/>
      <c r="AJ259" s="223"/>
      <c r="AK259" s="223"/>
      <c r="AL259" s="223"/>
      <c r="AM259" s="223"/>
      <c r="AN259" s="223"/>
      <c r="AO259" s="223"/>
      <c r="AP259" s="223"/>
      <c r="AQ259" s="223"/>
      <c r="AR259" s="221" t="s">
        <v>286</v>
      </c>
      <c r="AS259" s="219" t="e">
        <f>61.582*ACOS(SIN(AE257)*SIN(AG257)+COS(AE257)*COS(AG257)*(AE258-AG258))*6076.12</f>
        <v>#VALUE!</v>
      </c>
      <c r="AT259" s="223"/>
      <c r="AU259" s="223"/>
    </row>
    <row r="260" spans="1:47" s="120" customFormat="1" ht="35.1" customHeight="1" thickTop="1" thickBot="1" x14ac:dyDescent="0.3">
      <c r="A260" s="177" t="str">
        <f>IF(Z257=1,"VERIFIED",IF(AA257=1,"CHECKED",IF(V257=1,"RECHECK",IF(X257=1,"VERIFY",IF(Y257=1,"NEED APP","NOT SCHED")))))</f>
        <v>NOT SCHED</v>
      </c>
      <c r="B260" s="298"/>
      <c r="C260" s="301"/>
      <c r="D260" s="180" t="s">
        <v>192</v>
      </c>
      <c r="E260" s="194" t="s">
        <v>0</v>
      </c>
      <c r="F260" s="198" t="s">
        <v>0</v>
      </c>
      <c r="G260" s="189" t="s">
        <v>0</v>
      </c>
      <c r="H260" s="188" t="s">
        <v>0</v>
      </c>
      <c r="I260" s="198" t="s">
        <v>0</v>
      </c>
      <c r="J260" s="189" t="s">
        <v>0</v>
      </c>
      <c r="K260" s="131" t="str">
        <f>$N$7</f>
        <v xml:space="preserve"> </v>
      </c>
      <c r="L260" s="230" t="str">
        <f>IF(E260=" ","Not being used ",AU257*6076.12)</f>
        <v xml:space="preserve">Not being used </v>
      </c>
      <c r="M260" s="229">
        <v>0.6</v>
      </c>
      <c r="N260" s="265" t="str">
        <f>IF(W257=1,"Need Photo","Has Photo")</f>
        <v>Has Photo</v>
      </c>
      <c r="O260" s="264" t="s">
        <v>260</v>
      </c>
      <c r="P260" s="255" t="str">
        <f>IF(E260=" ","Not being used",(IF(L260&gt;O257,"OFF STA","ON STA")))</f>
        <v>Not being used</v>
      </c>
      <c r="Q260" s="318"/>
      <c r="R260" s="316"/>
      <c r="S260" s="316"/>
      <c r="T260" s="317"/>
      <c r="U260" s="325"/>
      <c r="V260" s="326"/>
      <c r="W260" s="326"/>
      <c r="X260" s="326"/>
      <c r="Y260" s="327"/>
      <c r="Z260" s="290"/>
      <c r="AA260" s="291"/>
      <c r="AB260" s="292"/>
      <c r="AC260" s="119"/>
    </row>
    <row r="261" spans="1:47" s="118" customFormat="1" ht="9" customHeight="1" thickTop="1" thickBot="1" x14ac:dyDescent="0.3">
      <c r="A261" s="241"/>
      <c r="B261" s="133" t="s">
        <v>11</v>
      </c>
      <c r="C261" s="134"/>
      <c r="D261" s="135" t="s">
        <v>12</v>
      </c>
      <c r="E261" s="191" t="s">
        <v>246</v>
      </c>
      <c r="F261" s="191" t="s">
        <v>247</v>
      </c>
      <c r="G261" s="183" t="s">
        <v>248</v>
      </c>
      <c r="H261" s="135" t="s">
        <v>246</v>
      </c>
      <c r="I261" s="191" t="s">
        <v>247</v>
      </c>
      <c r="J261" s="183" t="s">
        <v>248</v>
      </c>
      <c r="K261" s="136" t="s">
        <v>13</v>
      </c>
      <c r="L261" s="137" t="s">
        <v>14</v>
      </c>
      <c r="M261" s="137" t="s">
        <v>17</v>
      </c>
      <c r="N261" s="266" t="s">
        <v>15</v>
      </c>
      <c r="O261" s="267" t="s">
        <v>19</v>
      </c>
      <c r="P261" s="268" t="s">
        <v>256</v>
      </c>
      <c r="Q261" s="142" t="s">
        <v>252</v>
      </c>
      <c r="R261" s="143"/>
      <c r="S261" s="144" t="s">
        <v>191</v>
      </c>
      <c r="T261" s="243"/>
      <c r="U261" s="293" t="s">
        <v>289</v>
      </c>
      <c r="V261" s="294"/>
      <c r="W261" s="294"/>
      <c r="X261" s="294"/>
      <c r="Y261" s="295"/>
      <c r="Z261" s="145" t="s">
        <v>238</v>
      </c>
      <c r="AA261" s="146" t="s">
        <v>239</v>
      </c>
      <c r="AB261" s="147" t="s">
        <v>240</v>
      </c>
      <c r="AC261" s="214"/>
      <c r="AD261" s="215"/>
      <c r="AE261" s="216" t="s">
        <v>269</v>
      </c>
      <c r="AF261" s="215"/>
      <c r="AG261" s="216" t="s">
        <v>270</v>
      </c>
      <c r="AH261" s="216"/>
      <c r="AI261" s="216" t="s">
        <v>271</v>
      </c>
      <c r="AJ261" s="215"/>
      <c r="AK261" s="217" t="s">
        <v>281</v>
      </c>
      <c r="AL261" s="215"/>
      <c r="AM261" s="216"/>
      <c r="AN261" s="215"/>
      <c r="AO261" s="217" t="s">
        <v>278</v>
      </c>
      <c r="AP261" s="215"/>
      <c r="AQ261" s="216"/>
      <c r="AR261" s="215"/>
      <c r="AS261" s="216"/>
      <c r="AT261" s="215"/>
      <c r="AU261" s="215"/>
    </row>
    <row r="262" spans="1:47" s="121" customFormat="1" ht="15.95" customHeight="1" thickBot="1" x14ac:dyDescent="0.3">
      <c r="A262" s="125">
        <v>17554.400000000001</v>
      </c>
      <c r="B262" s="444" t="s">
        <v>381</v>
      </c>
      <c r="C262" s="299" t="s">
        <v>0</v>
      </c>
      <c r="D262" s="179" t="s">
        <v>237</v>
      </c>
      <c r="E262" s="192">
        <v>41</v>
      </c>
      <c r="F262" s="196">
        <v>33</v>
      </c>
      <c r="G262" s="126">
        <v>42.84</v>
      </c>
      <c r="H262" s="169">
        <v>71</v>
      </c>
      <c r="I262" s="196">
        <v>4</v>
      </c>
      <c r="J262" s="126">
        <v>24.84</v>
      </c>
      <c r="K262" s="302" t="s">
        <v>0</v>
      </c>
      <c r="L262" s="304" t="s">
        <v>0</v>
      </c>
      <c r="M262" s="306">
        <v>26.7</v>
      </c>
      <c r="N262" s="307">
        <f>IF(M262=" "," ",(M262+$L$7-M265))</f>
        <v>24</v>
      </c>
      <c r="O262" s="309">
        <v>50</v>
      </c>
      <c r="P262" s="311">
        <v>42901</v>
      </c>
      <c r="Q262" s="140">
        <v>43245</v>
      </c>
      <c r="R262" s="141">
        <v>43398</v>
      </c>
      <c r="S262" s="313" t="s">
        <v>304</v>
      </c>
      <c r="T262" s="314"/>
      <c r="U262" s="244">
        <v>1</v>
      </c>
      <c r="V262" s="148" t="s">
        <v>0</v>
      </c>
      <c r="W262" s="149" t="s">
        <v>0</v>
      </c>
      <c r="X262" s="150" t="s">
        <v>0</v>
      </c>
      <c r="Y262" s="151" t="s">
        <v>0</v>
      </c>
      <c r="Z262" s="152" t="s">
        <v>0</v>
      </c>
      <c r="AA262" s="148" t="s">
        <v>0</v>
      </c>
      <c r="AB262" s="153" t="s">
        <v>0</v>
      </c>
      <c r="AC262" s="218" t="s">
        <v>237</v>
      </c>
      <c r="AD262" s="221" t="s">
        <v>265</v>
      </c>
      <c r="AE262" s="220">
        <f>E262+F262/60+G262/60/60</f>
        <v>41.561899999999994</v>
      </c>
      <c r="AF262" s="221" t="s">
        <v>266</v>
      </c>
      <c r="AG262" s="220" t="e">
        <f>E265+F265/60+G265/60/60</f>
        <v>#VALUE!</v>
      </c>
      <c r="AH262" s="227" t="s">
        <v>272</v>
      </c>
      <c r="AI262" s="220" t="e">
        <f>AG262-AE262</f>
        <v>#VALUE!</v>
      </c>
      <c r="AJ262" s="221" t="s">
        <v>274</v>
      </c>
      <c r="AK262" s="220" t="e">
        <f>AI263*60*COS((AE262+AG262)/2*PI()/180)</f>
        <v>#VALUE!</v>
      </c>
      <c r="AL262" s="221" t="s">
        <v>276</v>
      </c>
      <c r="AM262" s="220" t="e">
        <f>AK262*6076.12</f>
        <v>#VALUE!</v>
      </c>
      <c r="AN262" s="221" t="s">
        <v>279</v>
      </c>
      <c r="AO262" s="220">
        <f>AE262*PI()/180</f>
        <v>0.7253919983846312</v>
      </c>
      <c r="AP262" s="221" t="s">
        <v>282</v>
      </c>
      <c r="AQ262" s="220" t="e">
        <f>AG262 *PI()/180</f>
        <v>#VALUE!</v>
      </c>
      <c r="AR262" s="221" t="s">
        <v>284</v>
      </c>
      <c r="AS262" s="220" t="e">
        <f>1*ATAN2(COS(AO262)*SIN(AQ262)-SIN(AO262)*COS(AQ262)*COS(AQ263-AO263),SIN(AQ263-AO263)*COS(AQ262))</f>
        <v>#VALUE!</v>
      </c>
      <c r="AT262" s="222" t="s">
        <v>287</v>
      </c>
      <c r="AU262" s="228" t="e">
        <f>SQRT(AK263*AK263+AK262*AK262)</f>
        <v>#VALUE!</v>
      </c>
    </row>
    <row r="263" spans="1:47" s="121" customFormat="1" ht="15.95" customHeight="1" thickTop="1" thickBot="1" x14ac:dyDescent="0.3">
      <c r="A263" s="181">
        <v>200100662484</v>
      </c>
      <c r="B263" s="445"/>
      <c r="C263" s="300"/>
      <c r="D263" s="179" t="s">
        <v>242</v>
      </c>
      <c r="E263" s="193">
        <f t="shared" ref="E263:J263" si="37">E262</f>
        <v>41</v>
      </c>
      <c r="F263" s="197">
        <f t="shared" si="37"/>
        <v>33</v>
      </c>
      <c r="G263" s="186">
        <f t="shared" si="37"/>
        <v>42.84</v>
      </c>
      <c r="H263" s="157">
        <f t="shared" si="37"/>
        <v>71</v>
      </c>
      <c r="I263" s="197">
        <f t="shared" si="37"/>
        <v>4</v>
      </c>
      <c r="J263" s="187">
        <f t="shared" si="37"/>
        <v>24.84</v>
      </c>
      <c r="K263" s="303"/>
      <c r="L263" s="305"/>
      <c r="M263" s="306"/>
      <c r="N263" s="308"/>
      <c r="O263" s="310"/>
      <c r="P263" s="312"/>
      <c r="Q263" s="315" t="s">
        <v>382</v>
      </c>
      <c r="R263" s="316"/>
      <c r="S263" s="316"/>
      <c r="T263" s="317"/>
      <c r="U263" s="319" t="s">
        <v>291</v>
      </c>
      <c r="V263" s="320"/>
      <c r="W263" s="320"/>
      <c r="X263" s="320"/>
      <c r="Y263" s="321"/>
      <c r="Z263" s="284" t="s">
        <v>306</v>
      </c>
      <c r="AA263" s="285"/>
      <c r="AB263" s="286"/>
      <c r="AC263" s="218" t="s">
        <v>192</v>
      </c>
      <c r="AD263" s="221" t="s">
        <v>267</v>
      </c>
      <c r="AE263" s="220">
        <f>H262+I262/60+J262/60/60</f>
        <v>71.073566666666665</v>
      </c>
      <c r="AF263" s="221" t="s">
        <v>268</v>
      </c>
      <c r="AG263" s="220" t="e">
        <f>H265+I265/60+J265/60/60</f>
        <v>#VALUE!</v>
      </c>
      <c r="AH263" s="227" t="s">
        <v>273</v>
      </c>
      <c r="AI263" s="220" t="e">
        <f>AE263-AG263</f>
        <v>#VALUE!</v>
      </c>
      <c r="AJ263" s="221" t="s">
        <v>275</v>
      </c>
      <c r="AK263" s="220" t="e">
        <f>AI262*60</f>
        <v>#VALUE!</v>
      </c>
      <c r="AL263" s="221" t="s">
        <v>277</v>
      </c>
      <c r="AM263" s="220" t="e">
        <f>AK263*6076.12</f>
        <v>#VALUE!</v>
      </c>
      <c r="AN263" s="221" t="s">
        <v>280</v>
      </c>
      <c r="AO263" s="220">
        <f>AE263*PI()/180</f>
        <v>1.2404677494690244</v>
      </c>
      <c r="AP263" s="221" t="s">
        <v>283</v>
      </c>
      <c r="AQ263" s="220" t="e">
        <f>AG263*PI()/180</f>
        <v>#VALUE!</v>
      </c>
      <c r="AR263" s="221" t="s">
        <v>285</v>
      </c>
      <c r="AS263" s="219" t="e">
        <f>IF(360+AS262/(2*PI())*360&gt;360,AS262/(PI())*360,360+AS262/(2*PI())*360)</f>
        <v>#VALUE!</v>
      </c>
      <c r="AT263" s="223"/>
      <c r="AU263" s="223"/>
    </row>
    <row r="264" spans="1:47" s="121" customFormat="1" ht="15.95" customHeight="1" thickBot="1" x14ac:dyDescent="0.3">
      <c r="A264" s="176">
        <v>48</v>
      </c>
      <c r="B264" s="445"/>
      <c r="C264" s="300"/>
      <c r="D264" s="179" t="s">
        <v>243</v>
      </c>
      <c r="E264" s="279" t="s">
        <v>261</v>
      </c>
      <c r="F264" s="280"/>
      <c r="G264" s="280"/>
      <c r="H264" s="280"/>
      <c r="I264" s="280"/>
      <c r="J264" s="281"/>
      <c r="K264" s="127" t="s">
        <v>16</v>
      </c>
      <c r="L264" s="237" t="s">
        <v>288</v>
      </c>
      <c r="M264" s="128" t="s">
        <v>250</v>
      </c>
      <c r="N264" s="129" t="s">
        <v>4</v>
      </c>
      <c r="O264" s="130" t="s">
        <v>18</v>
      </c>
      <c r="P264" s="253" t="s">
        <v>188</v>
      </c>
      <c r="Q264" s="318"/>
      <c r="R264" s="316"/>
      <c r="S264" s="316"/>
      <c r="T264" s="317"/>
      <c r="U264" s="322"/>
      <c r="V264" s="323"/>
      <c r="W264" s="323"/>
      <c r="X264" s="323"/>
      <c r="Y264" s="324"/>
      <c r="Z264" s="287"/>
      <c r="AA264" s="288"/>
      <c r="AB264" s="289"/>
      <c r="AC264" s="224"/>
      <c r="AD264" s="223"/>
      <c r="AE264" s="223"/>
      <c r="AF264" s="223"/>
      <c r="AG264" s="223"/>
      <c r="AH264" s="223"/>
      <c r="AI264" s="223"/>
      <c r="AJ264" s="223"/>
      <c r="AK264" s="223"/>
      <c r="AL264" s="223"/>
      <c r="AM264" s="223"/>
      <c r="AN264" s="223"/>
      <c r="AO264" s="223"/>
      <c r="AP264" s="223"/>
      <c r="AQ264" s="223"/>
      <c r="AR264" s="221" t="s">
        <v>286</v>
      </c>
      <c r="AS264" s="219" t="e">
        <f>61.582*ACOS(SIN(AE262)*SIN(AG262)+COS(AE262)*COS(AG262)*(AE263-AG263))*6076.12</f>
        <v>#VALUE!</v>
      </c>
      <c r="AT264" s="223"/>
      <c r="AU264" s="223"/>
    </row>
    <row r="265" spans="1:47" s="120" customFormat="1" ht="35.1" customHeight="1" thickTop="1" thickBot="1" x14ac:dyDescent="0.3">
      <c r="A265" s="177" t="str">
        <f>IF(Z262=1,"VERIFIED",IF(AA262=1,"CHECKED",IF(V262=1,"RECHECK",IF(X262=1,"VERIFY",IF(Y262=1,"NEED APP","NOT SCHED")))))</f>
        <v>NOT SCHED</v>
      </c>
      <c r="B265" s="446"/>
      <c r="C265" s="301"/>
      <c r="D265" s="180" t="s">
        <v>192</v>
      </c>
      <c r="E265" s="194" t="s">
        <v>0</v>
      </c>
      <c r="F265" s="198" t="s">
        <v>0</v>
      </c>
      <c r="G265" s="189" t="s">
        <v>0</v>
      </c>
      <c r="H265" s="188" t="s">
        <v>0</v>
      </c>
      <c r="I265" s="198" t="s">
        <v>0</v>
      </c>
      <c r="J265" s="189" t="s">
        <v>0</v>
      </c>
      <c r="K265" s="131" t="str">
        <f>$N$7</f>
        <v xml:space="preserve"> </v>
      </c>
      <c r="L265" s="230" t="str">
        <f>IF(E265=" ","Not being used ",AU262*6076.12)</f>
        <v xml:space="preserve">Not being used </v>
      </c>
      <c r="M265" s="229">
        <v>2.7</v>
      </c>
      <c r="N265" s="265" t="str">
        <f>IF(W262=1,"Need Photo","Has Photo")</f>
        <v>Has Photo</v>
      </c>
      <c r="O265" s="264" t="s">
        <v>260</v>
      </c>
      <c r="P265" s="255" t="str">
        <f>IF(E265=" ","Not being used",(IF(L265&gt;O262,"OFF STA","ON STA")))</f>
        <v>Not being used</v>
      </c>
      <c r="Q265" s="318"/>
      <c r="R265" s="316"/>
      <c r="S265" s="316"/>
      <c r="T265" s="317"/>
      <c r="U265" s="325"/>
      <c r="V265" s="326"/>
      <c r="W265" s="326"/>
      <c r="X265" s="326"/>
      <c r="Y265" s="327"/>
      <c r="Z265" s="290"/>
      <c r="AA265" s="291"/>
      <c r="AB265" s="292"/>
      <c r="AC265" s="119"/>
    </row>
    <row r="266" spans="1:47" s="118" customFormat="1" ht="9" customHeight="1" thickTop="1" thickBot="1" x14ac:dyDescent="0.3">
      <c r="A266" s="241"/>
      <c r="B266" s="133" t="s">
        <v>11</v>
      </c>
      <c r="C266" s="134"/>
      <c r="D266" s="135" t="s">
        <v>12</v>
      </c>
      <c r="E266" s="191" t="s">
        <v>246</v>
      </c>
      <c r="F266" s="191" t="s">
        <v>247</v>
      </c>
      <c r="G266" s="183" t="s">
        <v>248</v>
      </c>
      <c r="H266" s="135" t="s">
        <v>246</v>
      </c>
      <c r="I266" s="191" t="s">
        <v>247</v>
      </c>
      <c r="J266" s="183" t="s">
        <v>248</v>
      </c>
      <c r="K266" s="136" t="s">
        <v>13</v>
      </c>
      <c r="L266" s="137" t="s">
        <v>14</v>
      </c>
      <c r="M266" s="137" t="s">
        <v>17</v>
      </c>
      <c r="N266" s="138" t="s">
        <v>15</v>
      </c>
      <c r="O266" s="139" t="s">
        <v>19</v>
      </c>
      <c r="P266" s="252" t="s">
        <v>256</v>
      </c>
      <c r="Q266" s="142" t="s">
        <v>252</v>
      </c>
      <c r="R266" s="143"/>
      <c r="S266" s="144" t="s">
        <v>191</v>
      </c>
      <c r="T266" s="243"/>
      <c r="U266" s="293" t="s">
        <v>289</v>
      </c>
      <c r="V266" s="294"/>
      <c r="W266" s="294"/>
      <c r="X266" s="294"/>
      <c r="Y266" s="295"/>
      <c r="Z266" s="145" t="s">
        <v>238</v>
      </c>
      <c r="AA266" s="146" t="s">
        <v>239</v>
      </c>
      <c r="AB266" s="147" t="s">
        <v>240</v>
      </c>
      <c r="AC266" s="214"/>
      <c r="AD266" s="215"/>
      <c r="AE266" s="216" t="s">
        <v>269</v>
      </c>
      <c r="AF266" s="215"/>
      <c r="AG266" s="216" t="s">
        <v>270</v>
      </c>
      <c r="AH266" s="216"/>
      <c r="AI266" s="216" t="s">
        <v>271</v>
      </c>
      <c r="AJ266" s="215"/>
      <c r="AK266" s="217" t="s">
        <v>281</v>
      </c>
      <c r="AL266" s="215"/>
      <c r="AM266" s="216"/>
      <c r="AN266" s="215"/>
      <c r="AO266" s="217" t="s">
        <v>278</v>
      </c>
      <c r="AP266" s="215"/>
      <c r="AQ266" s="216"/>
      <c r="AR266" s="215"/>
      <c r="AS266" s="216"/>
      <c r="AT266" s="215"/>
      <c r="AU266" s="215"/>
    </row>
    <row r="267" spans="1:47" s="121" customFormat="1" ht="15.95" customHeight="1" thickBot="1" x14ac:dyDescent="0.3">
      <c r="A267" s="125">
        <v>17554.5</v>
      </c>
      <c r="B267" s="444" t="s">
        <v>383</v>
      </c>
      <c r="C267" s="299" t="s">
        <v>0</v>
      </c>
      <c r="D267" s="179" t="s">
        <v>237</v>
      </c>
      <c r="E267" s="192">
        <v>41</v>
      </c>
      <c r="F267" s="196">
        <v>33</v>
      </c>
      <c r="G267" s="126">
        <v>52.4</v>
      </c>
      <c r="H267" s="169">
        <v>71</v>
      </c>
      <c r="I267" s="196">
        <v>4</v>
      </c>
      <c r="J267" s="126">
        <v>20.405999999999999</v>
      </c>
      <c r="K267" s="302" t="s">
        <v>0</v>
      </c>
      <c r="L267" s="304" t="s">
        <v>0</v>
      </c>
      <c r="M267" s="306">
        <v>15.2</v>
      </c>
      <c r="N267" s="307">
        <f>IF(M267=" "," ",(M267+$L$7-M270))</f>
        <v>12.2</v>
      </c>
      <c r="O267" s="309">
        <v>50</v>
      </c>
      <c r="P267" s="311">
        <v>42901</v>
      </c>
      <c r="Q267" s="140">
        <v>43245</v>
      </c>
      <c r="R267" s="141">
        <v>43398</v>
      </c>
      <c r="S267" s="313" t="s">
        <v>325</v>
      </c>
      <c r="T267" s="314"/>
      <c r="U267" s="244">
        <v>1</v>
      </c>
      <c r="V267" s="148">
        <v>1</v>
      </c>
      <c r="W267" s="149" t="s">
        <v>0</v>
      </c>
      <c r="X267" s="150" t="s">
        <v>0</v>
      </c>
      <c r="Y267" s="151" t="s">
        <v>0</v>
      </c>
      <c r="Z267" s="152" t="s">
        <v>0</v>
      </c>
      <c r="AA267" s="148" t="s">
        <v>0</v>
      </c>
      <c r="AB267" s="153" t="s">
        <v>0</v>
      </c>
      <c r="AC267" s="218" t="s">
        <v>237</v>
      </c>
      <c r="AD267" s="221" t="s">
        <v>265</v>
      </c>
      <c r="AE267" s="220">
        <f>E267+F267/60+G267/60/60</f>
        <v>41.56455555555555</v>
      </c>
      <c r="AF267" s="221" t="s">
        <v>266</v>
      </c>
      <c r="AG267" s="220" t="e">
        <f>E270+F270/60+G270/60/60</f>
        <v>#VALUE!</v>
      </c>
      <c r="AH267" s="227" t="s">
        <v>272</v>
      </c>
      <c r="AI267" s="220" t="e">
        <f>AG267-AE267</f>
        <v>#VALUE!</v>
      </c>
      <c r="AJ267" s="221" t="s">
        <v>274</v>
      </c>
      <c r="AK267" s="220" t="e">
        <f>AI268*60*COS((AE267+AG267)/2*PI()/180)</f>
        <v>#VALUE!</v>
      </c>
      <c r="AL267" s="221" t="s">
        <v>276</v>
      </c>
      <c r="AM267" s="220" t="e">
        <f>AK267*6076.12</f>
        <v>#VALUE!</v>
      </c>
      <c r="AN267" s="221" t="s">
        <v>279</v>
      </c>
      <c r="AO267" s="220">
        <f>AE267*PI()/180</f>
        <v>0.72543834657254525</v>
      </c>
      <c r="AP267" s="221" t="s">
        <v>282</v>
      </c>
      <c r="AQ267" s="220" t="e">
        <f>AG267 *PI()/180</f>
        <v>#VALUE!</v>
      </c>
      <c r="AR267" s="221" t="s">
        <v>284</v>
      </c>
      <c r="AS267" s="220" t="e">
        <f>1*ATAN2(COS(AO267)*SIN(AQ267)-SIN(AO267)*COS(AQ267)*COS(AQ268-AO268),SIN(AQ268-AO268)*COS(AQ267))</f>
        <v>#VALUE!</v>
      </c>
      <c r="AT267" s="222" t="s">
        <v>287</v>
      </c>
      <c r="AU267" s="228" t="e">
        <f>SQRT(AK268*AK268+AK267*AK267)</f>
        <v>#VALUE!</v>
      </c>
    </row>
    <row r="268" spans="1:47" s="121" customFormat="1" ht="15.95" customHeight="1" thickTop="1" thickBot="1" x14ac:dyDescent="0.3">
      <c r="A268" s="181">
        <v>200100662485</v>
      </c>
      <c r="B268" s="445"/>
      <c r="C268" s="300"/>
      <c r="D268" s="179" t="s">
        <v>242</v>
      </c>
      <c r="E268" s="193">
        <f t="shared" ref="E268:J268" si="38">E267</f>
        <v>41</v>
      </c>
      <c r="F268" s="197">
        <f t="shared" si="38"/>
        <v>33</v>
      </c>
      <c r="G268" s="186">
        <f t="shared" si="38"/>
        <v>52.4</v>
      </c>
      <c r="H268" s="157">
        <f t="shared" si="38"/>
        <v>71</v>
      </c>
      <c r="I268" s="197">
        <f t="shared" si="38"/>
        <v>4</v>
      </c>
      <c r="J268" s="187">
        <f t="shared" si="38"/>
        <v>20.405999999999999</v>
      </c>
      <c r="K268" s="303"/>
      <c r="L268" s="305"/>
      <c r="M268" s="306"/>
      <c r="N268" s="308"/>
      <c r="O268" s="310"/>
      <c r="P268" s="312"/>
      <c r="Q268" s="328" t="s">
        <v>406</v>
      </c>
      <c r="R268" s="329"/>
      <c r="S268" s="329"/>
      <c r="T268" s="447"/>
      <c r="U268" s="333" t="s">
        <v>293</v>
      </c>
      <c r="V268" s="334"/>
      <c r="W268" s="334"/>
      <c r="X268" s="334"/>
      <c r="Y268" s="335"/>
      <c r="Z268" s="284" t="s">
        <v>306</v>
      </c>
      <c r="AA268" s="285"/>
      <c r="AB268" s="286"/>
      <c r="AC268" s="218" t="s">
        <v>192</v>
      </c>
      <c r="AD268" s="221" t="s">
        <v>267</v>
      </c>
      <c r="AE268" s="220">
        <f>H267+I267/60+J267/60/60</f>
        <v>71.072334999999995</v>
      </c>
      <c r="AF268" s="221" t="s">
        <v>268</v>
      </c>
      <c r="AG268" s="220" t="e">
        <f>H270+I270/60+J270/60/60</f>
        <v>#VALUE!</v>
      </c>
      <c r="AH268" s="227" t="s">
        <v>273</v>
      </c>
      <c r="AI268" s="220" t="e">
        <f>AE268-AG268</f>
        <v>#VALUE!</v>
      </c>
      <c r="AJ268" s="221" t="s">
        <v>275</v>
      </c>
      <c r="AK268" s="220" t="e">
        <f>AI267*60</f>
        <v>#VALUE!</v>
      </c>
      <c r="AL268" s="221" t="s">
        <v>277</v>
      </c>
      <c r="AM268" s="220" t="e">
        <f>AK268*6076.12</f>
        <v>#VALUE!</v>
      </c>
      <c r="AN268" s="221" t="s">
        <v>280</v>
      </c>
      <c r="AO268" s="220">
        <f>AE268*PI()/180</f>
        <v>1.2404462528304039</v>
      </c>
      <c r="AP268" s="221" t="s">
        <v>283</v>
      </c>
      <c r="AQ268" s="220" t="e">
        <f>AG268*PI()/180</f>
        <v>#VALUE!</v>
      </c>
      <c r="AR268" s="221" t="s">
        <v>285</v>
      </c>
      <c r="AS268" s="219" t="e">
        <f>IF(360+AS267/(2*PI())*360&gt;360,AS267/(PI())*360,360+AS267/(2*PI())*360)</f>
        <v>#VALUE!</v>
      </c>
      <c r="AT268" s="223"/>
      <c r="AU268" s="223"/>
    </row>
    <row r="269" spans="1:47" s="121" customFormat="1" ht="15.95" customHeight="1" thickBot="1" x14ac:dyDescent="0.3">
      <c r="A269" s="176">
        <v>49</v>
      </c>
      <c r="B269" s="445"/>
      <c r="C269" s="300"/>
      <c r="D269" s="179" t="s">
        <v>243</v>
      </c>
      <c r="E269" s="279" t="s">
        <v>261</v>
      </c>
      <c r="F269" s="280"/>
      <c r="G269" s="280"/>
      <c r="H269" s="280"/>
      <c r="I269" s="280"/>
      <c r="J269" s="281"/>
      <c r="K269" s="127" t="s">
        <v>16</v>
      </c>
      <c r="L269" s="237" t="s">
        <v>288</v>
      </c>
      <c r="M269" s="128" t="s">
        <v>250</v>
      </c>
      <c r="N269" s="129" t="s">
        <v>4</v>
      </c>
      <c r="O269" s="130" t="s">
        <v>18</v>
      </c>
      <c r="P269" s="253" t="s">
        <v>188</v>
      </c>
      <c r="Q269" s="330"/>
      <c r="R269" s="329"/>
      <c r="S269" s="329"/>
      <c r="T269" s="447"/>
      <c r="U269" s="336"/>
      <c r="V269" s="337"/>
      <c r="W269" s="337"/>
      <c r="X269" s="337"/>
      <c r="Y269" s="338"/>
      <c r="Z269" s="287"/>
      <c r="AA269" s="288"/>
      <c r="AB269" s="289"/>
      <c r="AC269" s="224"/>
      <c r="AD269" s="223"/>
      <c r="AE269" s="223"/>
      <c r="AF269" s="223"/>
      <c r="AG269" s="223"/>
      <c r="AH269" s="223"/>
      <c r="AI269" s="223"/>
      <c r="AJ269" s="223"/>
      <c r="AK269" s="223"/>
      <c r="AL269" s="223"/>
      <c r="AM269" s="223"/>
      <c r="AN269" s="223"/>
      <c r="AO269" s="223"/>
      <c r="AP269" s="223"/>
      <c r="AQ269" s="223"/>
      <c r="AR269" s="221" t="s">
        <v>286</v>
      </c>
      <c r="AS269" s="219" t="e">
        <f>61.582*ACOS(SIN(AE267)*SIN(AG267)+COS(AE267)*COS(AG267)*(AE268-AG268))*6076.12</f>
        <v>#VALUE!</v>
      </c>
      <c r="AT269" s="223"/>
      <c r="AU269" s="223"/>
    </row>
    <row r="270" spans="1:47" s="120" customFormat="1" ht="35.1" customHeight="1" thickTop="1" thickBot="1" x14ac:dyDescent="0.3">
      <c r="A270" s="256" t="str">
        <f>IF(Z267=1,"VERIFIED",IF(AA267=1,"CHECKED",IF(V267=1,"RECHECK",IF(X267=1,"VERIFY",IF(Y267=1,"NEED APP","NOT SCHED")))))</f>
        <v>RECHECK</v>
      </c>
      <c r="B270" s="446"/>
      <c r="C270" s="301"/>
      <c r="D270" s="180" t="s">
        <v>192</v>
      </c>
      <c r="E270" s="194" t="s">
        <v>0</v>
      </c>
      <c r="F270" s="198" t="s">
        <v>0</v>
      </c>
      <c r="G270" s="189" t="s">
        <v>0</v>
      </c>
      <c r="H270" s="188" t="s">
        <v>0</v>
      </c>
      <c r="I270" s="198" t="s">
        <v>0</v>
      </c>
      <c r="J270" s="189" t="s">
        <v>0</v>
      </c>
      <c r="K270" s="131" t="str">
        <f>$N$7</f>
        <v xml:space="preserve"> </v>
      </c>
      <c r="L270" s="230" t="str">
        <f>IF(E270=" ","Not being used ",AU267*6076.12)</f>
        <v xml:space="preserve">Not being used </v>
      </c>
      <c r="M270" s="229">
        <v>3</v>
      </c>
      <c r="N270" s="265" t="str">
        <f>IF(W267=1,"Need Photo","Has Photo")</f>
        <v>Has Photo</v>
      </c>
      <c r="O270" s="264" t="s">
        <v>260</v>
      </c>
      <c r="P270" s="255" t="str">
        <f>IF(E270=" ","Not being used",(IF(L270&gt;O267,"OFF STA","ON STA")))</f>
        <v>Not being used</v>
      </c>
      <c r="Q270" s="330"/>
      <c r="R270" s="329"/>
      <c r="S270" s="329"/>
      <c r="T270" s="447"/>
      <c r="U270" s="339"/>
      <c r="V270" s="340"/>
      <c r="W270" s="340"/>
      <c r="X270" s="340"/>
      <c r="Y270" s="341"/>
      <c r="Z270" s="290"/>
      <c r="AA270" s="291"/>
      <c r="AB270" s="292"/>
      <c r="AC270" s="119"/>
    </row>
    <row r="271" spans="1:47" s="118" customFormat="1" ht="9" customHeight="1" thickTop="1" thickBot="1" x14ac:dyDescent="0.3">
      <c r="A271" s="241"/>
      <c r="B271" s="133" t="s">
        <v>11</v>
      </c>
      <c r="C271" s="134"/>
      <c r="D271" s="135" t="s">
        <v>12</v>
      </c>
      <c r="E271" s="191" t="s">
        <v>246</v>
      </c>
      <c r="F271" s="191" t="s">
        <v>247</v>
      </c>
      <c r="G271" s="183" t="s">
        <v>248</v>
      </c>
      <c r="H271" s="135" t="s">
        <v>246</v>
      </c>
      <c r="I271" s="191" t="s">
        <v>247</v>
      </c>
      <c r="J271" s="183" t="s">
        <v>248</v>
      </c>
      <c r="K271" s="136" t="s">
        <v>13</v>
      </c>
      <c r="L271" s="137" t="s">
        <v>14</v>
      </c>
      <c r="M271" s="137" t="s">
        <v>17</v>
      </c>
      <c r="N271" s="266" t="s">
        <v>15</v>
      </c>
      <c r="O271" s="267" t="s">
        <v>19</v>
      </c>
      <c r="P271" s="268" t="s">
        <v>256</v>
      </c>
      <c r="Q271" s="142" t="s">
        <v>252</v>
      </c>
      <c r="R271" s="143"/>
      <c r="S271" s="144" t="s">
        <v>191</v>
      </c>
      <c r="T271" s="243"/>
      <c r="U271" s="293" t="s">
        <v>289</v>
      </c>
      <c r="V271" s="294"/>
      <c r="W271" s="294"/>
      <c r="X271" s="294"/>
      <c r="Y271" s="295"/>
      <c r="Z271" s="145" t="s">
        <v>238</v>
      </c>
      <c r="AA271" s="146" t="s">
        <v>239</v>
      </c>
      <c r="AB271" s="147" t="s">
        <v>240</v>
      </c>
      <c r="AC271" s="214"/>
      <c r="AD271" s="215"/>
      <c r="AE271" s="216" t="s">
        <v>269</v>
      </c>
      <c r="AF271" s="215"/>
      <c r="AG271" s="216" t="s">
        <v>270</v>
      </c>
      <c r="AH271" s="216"/>
      <c r="AI271" s="216" t="s">
        <v>271</v>
      </c>
      <c r="AJ271" s="215"/>
      <c r="AK271" s="217" t="s">
        <v>281</v>
      </c>
      <c r="AL271" s="215"/>
      <c r="AM271" s="216"/>
      <c r="AN271" s="215"/>
      <c r="AO271" s="217" t="s">
        <v>278</v>
      </c>
      <c r="AP271" s="215"/>
      <c r="AQ271" s="216"/>
      <c r="AR271" s="215"/>
      <c r="AS271" s="216"/>
      <c r="AT271" s="215"/>
      <c r="AU271" s="215"/>
    </row>
    <row r="272" spans="1:47" s="121" customFormat="1" ht="15.95" customHeight="1" thickBot="1" x14ac:dyDescent="0.3">
      <c r="A272" s="125">
        <v>17554.599999999999</v>
      </c>
      <c r="B272" s="444" t="s">
        <v>384</v>
      </c>
      <c r="C272" s="299" t="s">
        <v>0</v>
      </c>
      <c r="D272" s="179" t="s">
        <v>237</v>
      </c>
      <c r="E272" s="192">
        <v>41</v>
      </c>
      <c r="F272" s="196">
        <v>34</v>
      </c>
      <c r="G272" s="126">
        <v>0.6</v>
      </c>
      <c r="H272" s="169">
        <v>71</v>
      </c>
      <c r="I272" s="196">
        <v>4</v>
      </c>
      <c r="J272" s="126">
        <v>20.94</v>
      </c>
      <c r="K272" s="302" t="s">
        <v>0</v>
      </c>
      <c r="L272" s="304" t="s">
        <v>0</v>
      </c>
      <c r="M272" s="306">
        <v>16.399999999999999</v>
      </c>
      <c r="N272" s="307">
        <f>IF(M272=" "," ",(M272+$L$7-M275))</f>
        <v>13.7</v>
      </c>
      <c r="O272" s="309">
        <v>50</v>
      </c>
      <c r="P272" s="311">
        <v>42901</v>
      </c>
      <c r="Q272" s="140">
        <v>43245</v>
      </c>
      <c r="R272" s="141">
        <v>43398</v>
      </c>
      <c r="S272" s="313" t="s">
        <v>259</v>
      </c>
      <c r="T272" s="314"/>
      <c r="U272" s="244">
        <v>1</v>
      </c>
      <c r="V272" s="148" t="s">
        <v>0</v>
      </c>
      <c r="W272" s="149" t="s">
        <v>0</v>
      </c>
      <c r="X272" s="150" t="s">
        <v>0</v>
      </c>
      <c r="Y272" s="151" t="s">
        <v>0</v>
      </c>
      <c r="Z272" s="152" t="s">
        <v>0</v>
      </c>
      <c r="AA272" s="148" t="s">
        <v>0</v>
      </c>
      <c r="AB272" s="153" t="s">
        <v>0</v>
      </c>
      <c r="AC272" s="218" t="s">
        <v>237</v>
      </c>
      <c r="AD272" s="221" t="s">
        <v>265</v>
      </c>
      <c r="AE272" s="220">
        <f>E272+F272/60+G272/60/60</f>
        <v>41.566833333333335</v>
      </c>
      <c r="AF272" s="221" t="s">
        <v>266</v>
      </c>
      <c r="AG272" s="220" t="e">
        <f>E275+F275/60+G275/60/60</f>
        <v>#VALUE!</v>
      </c>
      <c r="AH272" s="227" t="s">
        <v>272</v>
      </c>
      <c r="AI272" s="220" t="e">
        <f>AG272-AE272</f>
        <v>#VALUE!</v>
      </c>
      <c r="AJ272" s="221" t="s">
        <v>274</v>
      </c>
      <c r="AK272" s="220" t="e">
        <f>AI273*60*COS((AE272+AG272)/2*PI()/180)</f>
        <v>#VALUE!</v>
      </c>
      <c r="AL272" s="221" t="s">
        <v>276</v>
      </c>
      <c r="AM272" s="220" t="e">
        <f>AK272*6076.12</f>
        <v>#VALUE!</v>
      </c>
      <c r="AN272" s="221" t="s">
        <v>279</v>
      </c>
      <c r="AO272" s="220">
        <f>AE272*PI()/180</f>
        <v>0.72547810129439638</v>
      </c>
      <c r="AP272" s="221" t="s">
        <v>282</v>
      </c>
      <c r="AQ272" s="220" t="e">
        <f>AG272 *PI()/180</f>
        <v>#VALUE!</v>
      </c>
      <c r="AR272" s="221" t="s">
        <v>284</v>
      </c>
      <c r="AS272" s="220" t="e">
        <f>1*ATAN2(COS(AO272)*SIN(AQ272)-SIN(AO272)*COS(AQ272)*COS(AQ273-AO273),SIN(AQ273-AO273)*COS(AQ272))</f>
        <v>#VALUE!</v>
      </c>
      <c r="AT272" s="222" t="s">
        <v>287</v>
      </c>
      <c r="AU272" s="228" t="e">
        <f>SQRT(AK273*AK273+AK272*AK272)</f>
        <v>#VALUE!</v>
      </c>
    </row>
    <row r="273" spans="1:47" s="121" customFormat="1" ht="15.95" customHeight="1" thickTop="1" thickBot="1" x14ac:dyDescent="0.3">
      <c r="A273" s="181">
        <v>200100662499</v>
      </c>
      <c r="B273" s="445"/>
      <c r="C273" s="300"/>
      <c r="D273" s="179" t="s">
        <v>242</v>
      </c>
      <c r="E273" s="193">
        <f t="shared" ref="E273:J273" si="39">E272</f>
        <v>41</v>
      </c>
      <c r="F273" s="197">
        <f t="shared" si="39"/>
        <v>34</v>
      </c>
      <c r="G273" s="186">
        <f t="shared" si="39"/>
        <v>0.6</v>
      </c>
      <c r="H273" s="157">
        <f t="shared" si="39"/>
        <v>71</v>
      </c>
      <c r="I273" s="197">
        <f t="shared" si="39"/>
        <v>4</v>
      </c>
      <c r="J273" s="187">
        <f t="shared" si="39"/>
        <v>20.94</v>
      </c>
      <c r="K273" s="303"/>
      <c r="L273" s="305"/>
      <c r="M273" s="306"/>
      <c r="N273" s="308"/>
      <c r="O273" s="310"/>
      <c r="P273" s="312"/>
      <c r="Q273" s="315" t="s">
        <v>382</v>
      </c>
      <c r="R273" s="316"/>
      <c r="S273" s="316"/>
      <c r="T273" s="317"/>
      <c r="U273" s="319" t="s">
        <v>291</v>
      </c>
      <c r="V273" s="320"/>
      <c r="W273" s="320"/>
      <c r="X273" s="320"/>
      <c r="Y273" s="321"/>
      <c r="Z273" s="284" t="s">
        <v>306</v>
      </c>
      <c r="AA273" s="285"/>
      <c r="AB273" s="286"/>
      <c r="AC273" s="218" t="s">
        <v>192</v>
      </c>
      <c r="AD273" s="221" t="s">
        <v>267</v>
      </c>
      <c r="AE273" s="220">
        <f>H272+I272/60+J272/60/60</f>
        <v>71.072483333333324</v>
      </c>
      <c r="AF273" s="221" t="s">
        <v>268</v>
      </c>
      <c r="AG273" s="220" t="e">
        <f>H275+I275/60+J275/60/60</f>
        <v>#VALUE!</v>
      </c>
      <c r="AH273" s="227" t="s">
        <v>273</v>
      </c>
      <c r="AI273" s="220" t="e">
        <f>AE273-AG273</f>
        <v>#VALUE!</v>
      </c>
      <c r="AJ273" s="221" t="s">
        <v>275</v>
      </c>
      <c r="AK273" s="220" t="e">
        <f>AI272*60</f>
        <v>#VALUE!</v>
      </c>
      <c r="AL273" s="221" t="s">
        <v>277</v>
      </c>
      <c r="AM273" s="220" t="e">
        <f>AK273*6076.12</f>
        <v>#VALUE!</v>
      </c>
      <c r="AN273" s="221" t="s">
        <v>280</v>
      </c>
      <c r="AO273" s="220">
        <f>AE273*PI()/180</f>
        <v>1.2404488417354611</v>
      </c>
      <c r="AP273" s="221" t="s">
        <v>283</v>
      </c>
      <c r="AQ273" s="220" t="e">
        <f>AG273*PI()/180</f>
        <v>#VALUE!</v>
      </c>
      <c r="AR273" s="221" t="s">
        <v>285</v>
      </c>
      <c r="AS273" s="219" t="e">
        <f>IF(360+AS272/(2*PI())*360&gt;360,AS272/(PI())*360,360+AS272/(2*PI())*360)</f>
        <v>#VALUE!</v>
      </c>
      <c r="AT273" s="223"/>
      <c r="AU273" s="223"/>
    </row>
    <row r="274" spans="1:47" s="121" customFormat="1" ht="15.95" customHeight="1" thickBot="1" x14ac:dyDescent="0.3">
      <c r="A274" s="176">
        <v>50</v>
      </c>
      <c r="B274" s="445"/>
      <c r="C274" s="300"/>
      <c r="D274" s="179" t="s">
        <v>243</v>
      </c>
      <c r="E274" s="279" t="s">
        <v>261</v>
      </c>
      <c r="F274" s="280"/>
      <c r="G274" s="280"/>
      <c r="H274" s="280"/>
      <c r="I274" s="280"/>
      <c r="J274" s="281"/>
      <c r="K274" s="127" t="s">
        <v>16</v>
      </c>
      <c r="L274" s="237" t="s">
        <v>288</v>
      </c>
      <c r="M274" s="128" t="s">
        <v>250</v>
      </c>
      <c r="N274" s="129" t="s">
        <v>4</v>
      </c>
      <c r="O274" s="130" t="s">
        <v>18</v>
      </c>
      <c r="P274" s="253" t="s">
        <v>188</v>
      </c>
      <c r="Q274" s="318"/>
      <c r="R274" s="316"/>
      <c r="S274" s="316"/>
      <c r="T274" s="317"/>
      <c r="U274" s="322"/>
      <c r="V274" s="323"/>
      <c r="W274" s="323"/>
      <c r="X274" s="323"/>
      <c r="Y274" s="324"/>
      <c r="Z274" s="287"/>
      <c r="AA274" s="288"/>
      <c r="AB274" s="289"/>
      <c r="AC274" s="224"/>
      <c r="AD274" s="223"/>
      <c r="AE274" s="223"/>
      <c r="AF274" s="223"/>
      <c r="AG274" s="223"/>
      <c r="AH274" s="223"/>
      <c r="AI274" s="223"/>
      <c r="AJ274" s="223"/>
      <c r="AK274" s="223"/>
      <c r="AL274" s="223"/>
      <c r="AM274" s="223"/>
      <c r="AN274" s="223"/>
      <c r="AO274" s="223"/>
      <c r="AP274" s="223"/>
      <c r="AQ274" s="223"/>
      <c r="AR274" s="221" t="s">
        <v>286</v>
      </c>
      <c r="AS274" s="219" t="e">
        <f>61.582*ACOS(SIN(AE272)*SIN(AG272)+COS(AE272)*COS(AG272)*(AE273-AG273))*6076.12</f>
        <v>#VALUE!</v>
      </c>
      <c r="AT274" s="223"/>
      <c r="AU274" s="223"/>
    </row>
    <row r="275" spans="1:47" s="120" customFormat="1" ht="35.1" customHeight="1" thickTop="1" thickBot="1" x14ac:dyDescent="0.3">
      <c r="A275" s="177" t="str">
        <f>IF(Z272=1,"VERIFIED",IF(AA272=1,"CHECKED",IF(V272=1,"RECHECK",IF(X272=1,"VERIFY",IF(Y272=1,"NEED APP","NOT SCHED")))))</f>
        <v>NOT SCHED</v>
      </c>
      <c r="B275" s="446"/>
      <c r="C275" s="301"/>
      <c r="D275" s="180" t="s">
        <v>192</v>
      </c>
      <c r="E275" s="194" t="s">
        <v>0</v>
      </c>
      <c r="F275" s="198" t="s">
        <v>0</v>
      </c>
      <c r="G275" s="189" t="s">
        <v>0</v>
      </c>
      <c r="H275" s="188" t="s">
        <v>0</v>
      </c>
      <c r="I275" s="198" t="s">
        <v>0</v>
      </c>
      <c r="J275" s="189" t="s">
        <v>0</v>
      </c>
      <c r="K275" s="131" t="str">
        <f>$N$7</f>
        <v xml:space="preserve"> </v>
      </c>
      <c r="L275" s="230" t="str">
        <f>IF(E275=" ","Not being used ",AU272*6076.12)</f>
        <v xml:space="preserve">Not being used </v>
      </c>
      <c r="M275" s="229">
        <v>2.7</v>
      </c>
      <c r="N275" s="154" t="str">
        <f>IF(W272=1,"Need Photo","Has Photo")</f>
        <v>Has Photo</v>
      </c>
      <c r="O275" s="178" t="s">
        <v>260</v>
      </c>
      <c r="P275" s="255" t="str">
        <f>IF(E275=" ","Not being used",(IF(L275&gt;O272,"OFF STA","ON STA")))</f>
        <v>Not being used</v>
      </c>
      <c r="Q275" s="318"/>
      <c r="R275" s="316"/>
      <c r="S275" s="316"/>
      <c r="T275" s="317"/>
      <c r="U275" s="325"/>
      <c r="V275" s="326"/>
      <c r="W275" s="326"/>
      <c r="X275" s="326"/>
      <c r="Y275" s="327"/>
      <c r="Z275" s="290"/>
      <c r="AA275" s="291"/>
      <c r="AB275" s="292"/>
      <c r="AC275" s="119"/>
    </row>
    <row r="276" spans="1:47" s="120" customFormat="1" ht="75" customHeight="1" thickTop="1" thickBot="1" x14ac:dyDescent="0.3">
      <c r="A276" s="282" t="s">
        <v>385</v>
      </c>
      <c r="B276" s="283"/>
      <c r="C276" s="283"/>
      <c r="D276" s="283"/>
      <c r="E276" s="283"/>
      <c r="F276" s="283"/>
      <c r="G276" s="283"/>
      <c r="H276" s="283"/>
      <c r="I276" s="283"/>
      <c r="J276" s="283"/>
      <c r="K276" s="283"/>
      <c r="L276" s="283"/>
      <c r="M276" s="283"/>
      <c r="N276" s="283"/>
      <c r="O276" s="283"/>
      <c r="P276" s="283"/>
      <c r="Q276" s="283"/>
      <c r="R276" s="283"/>
      <c r="S276" s="283"/>
      <c r="T276" s="283"/>
      <c r="U276" s="245"/>
      <c r="V276" s="164"/>
      <c r="W276" s="164"/>
      <c r="X276" s="164"/>
      <c r="Y276" s="165"/>
      <c r="Z276" s="260"/>
      <c r="AA276" s="261"/>
      <c r="AB276" s="262"/>
      <c r="AC276" s="119"/>
    </row>
    <row r="277" spans="1:47" s="7" customFormat="1" ht="16.5" customHeight="1" thickTop="1" thickBot="1" x14ac:dyDescent="0.3">
      <c r="A277" s="551" t="s">
        <v>348</v>
      </c>
      <c r="B277" s="536" t="s">
        <v>394</v>
      </c>
      <c r="C277" s="537"/>
      <c r="D277" s="538"/>
      <c r="E277" s="539" t="s">
        <v>249</v>
      </c>
      <c r="F277" s="540"/>
      <c r="G277" s="541"/>
      <c r="H277" s="542" t="s">
        <v>251</v>
      </c>
      <c r="I277" s="540"/>
      <c r="J277" s="541"/>
      <c r="K277" s="552" t="s">
        <v>0</v>
      </c>
      <c r="L277" s="553" t="s">
        <v>0</v>
      </c>
      <c r="M277" s="554" t="s">
        <v>0</v>
      </c>
      <c r="N277" s="555" t="s">
        <v>0</v>
      </c>
      <c r="O277" s="556"/>
      <c r="P277" s="545" t="str">
        <f>P250</f>
        <v>D07 - FOXTROT-A  Westport River East Run</v>
      </c>
      <c r="Q277" s="545"/>
      <c r="R277" s="545"/>
      <c r="S277" s="545"/>
      <c r="T277" s="545"/>
      <c r="U277" s="546"/>
      <c r="V277" s="547"/>
      <c r="W277" s="548"/>
      <c r="X277" s="549"/>
      <c r="Y277" s="547"/>
      <c r="Z277" s="549"/>
      <c r="AA277" s="547"/>
      <c r="AB277" s="550"/>
      <c r="AC277" s="8"/>
    </row>
    <row r="278" spans="1:47" s="118" customFormat="1" ht="9" customHeight="1" thickTop="1" thickBot="1" x14ac:dyDescent="0.3">
      <c r="A278" s="241"/>
      <c r="B278" s="133" t="s">
        <v>11</v>
      </c>
      <c r="C278" s="134"/>
      <c r="D278" s="135" t="s">
        <v>12</v>
      </c>
      <c r="E278" s="191" t="s">
        <v>246</v>
      </c>
      <c r="F278" s="191" t="s">
        <v>247</v>
      </c>
      <c r="G278" s="183" t="s">
        <v>248</v>
      </c>
      <c r="H278" s="135" t="s">
        <v>246</v>
      </c>
      <c r="I278" s="191" t="s">
        <v>247</v>
      </c>
      <c r="J278" s="183" t="s">
        <v>248</v>
      </c>
      <c r="K278" s="136" t="s">
        <v>13</v>
      </c>
      <c r="L278" s="137" t="s">
        <v>14</v>
      </c>
      <c r="M278" s="137" t="s">
        <v>17</v>
      </c>
      <c r="N278" s="138" t="s">
        <v>15</v>
      </c>
      <c r="O278" s="139" t="s">
        <v>19</v>
      </c>
      <c r="P278" s="252" t="s">
        <v>256</v>
      </c>
      <c r="Q278" s="142" t="s">
        <v>252</v>
      </c>
      <c r="R278" s="143"/>
      <c r="S278" s="144" t="s">
        <v>191</v>
      </c>
      <c r="T278" s="243"/>
      <c r="U278" s="293" t="s">
        <v>289</v>
      </c>
      <c r="V278" s="294"/>
      <c r="W278" s="294"/>
      <c r="X278" s="294"/>
      <c r="Y278" s="295"/>
      <c r="Z278" s="173" t="s">
        <v>238</v>
      </c>
      <c r="AA278" s="174" t="s">
        <v>239</v>
      </c>
      <c r="AB278" s="175" t="s">
        <v>240</v>
      </c>
      <c r="AC278" s="214"/>
      <c r="AD278" s="215"/>
      <c r="AE278" s="216" t="s">
        <v>269</v>
      </c>
      <c r="AF278" s="215"/>
      <c r="AG278" s="216" t="s">
        <v>270</v>
      </c>
      <c r="AH278" s="216"/>
      <c r="AI278" s="216" t="s">
        <v>271</v>
      </c>
      <c r="AJ278" s="215"/>
      <c r="AK278" s="217" t="s">
        <v>281</v>
      </c>
      <c r="AL278" s="215"/>
      <c r="AM278" s="216"/>
      <c r="AN278" s="215"/>
      <c r="AO278" s="217" t="s">
        <v>278</v>
      </c>
      <c r="AP278" s="215"/>
      <c r="AQ278" s="216"/>
      <c r="AR278" s="215"/>
      <c r="AS278" s="216"/>
      <c r="AT278" s="215"/>
      <c r="AU278" s="215"/>
    </row>
    <row r="279" spans="1:47" s="121" customFormat="1" ht="15.95" customHeight="1" thickBot="1" x14ac:dyDescent="0.3">
      <c r="A279" s="125">
        <v>0</v>
      </c>
      <c r="B279" s="296" t="s">
        <v>0</v>
      </c>
      <c r="C279" s="299" t="s">
        <v>0</v>
      </c>
      <c r="D279" s="179" t="s">
        <v>237</v>
      </c>
      <c r="E279" s="192" t="s">
        <v>0</v>
      </c>
      <c r="F279" s="196" t="s">
        <v>0</v>
      </c>
      <c r="G279" s="126" t="s">
        <v>0</v>
      </c>
      <c r="H279" s="169" t="s">
        <v>0</v>
      </c>
      <c r="I279" s="196" t="s">
        <v>0</v>
      </c>
      <c r="J279" s="126" t="s">
        <v>0</v>
      </c>
      <c r="K279" s="302" t="s">
        <v>0</v>
      </c>
      <c r="L279" s="304" t="s">
        <v>0</v>
      </c>
      <c r="M279" s="306">
        <v>0</v>
      </c>
      <c r="N279" s="346">
        <f>IF(M279=" "," ",(M279+$L$7-M282))</f>
        <v>0</v>
      </c>
      <c r="O279" s="309">
        <v>0</v>
      </c>
      <c r="P279" s="348" t="s">
        <v>0</v>
      </c>
      <c r="Q279" s="140" t="s">
        <v>0</v>
      </c>
      <c r="R279" s="141" t="s">
        <v>0</v>
      </c>
      <c r="S279" s="313" t="s">
        <v>0</v>
      </c>
      <c r="T279" s="314"/>
      <c r="U279" s="244" t="s">
        <v>0</v>
      </c>
      <c r="V279" s="148" t="s">
        <v>0</v>
      </c>
      <c r="W279" s="149" t="s">
        <v>0</v>
      </c>
      <c r="X279" s="150" t="s">
        <v>0</v>
      </c>
      <c r="Y279" s="151" t="s">
        <v>0</v>
      </c>
      <c r="Z279" s="171" t="s">
        <v>0</v>
      </c>
      <c r="AA279" s="170" t="s">
        <v>0</v>
      </c>
      <c r="AB279" s="172" t="s">
        <v>0</v>
      </c>
      <c r="AC279" s="218" t="s">
        <v>237</v>
      </c>
      <c r="AD279" s="221" t="s">
        <v>265</v>
      </c>
      <c r="AE279" s="220" t="e">
        <f>E279+F279/60+G279/60/60</f>
        <v>#VALUE!</v>
      </c>
      <c r="AF279" s="221" t="s">
        <v>266</v>
      </c>
      <c r="AG279" s="220" t="e">
        <f>E282+F282/60+G282/60/60</f>
        <v>#VALUE!</v>
      </c>
      <c r="AH279" s="227" t="s">
        <v>272</v>
      </c>
      <c r="AI279" s="220" t="e">
        <f>AG279-AE279</f>
        <v>#VALUE!</v>
      </c>
      <c r="AJ279" s="221" t="s">
        <v>274</v>
      </c>
      <c r="AK279" s="220" t="e">
        <f>AI280*60*COS((AE279+AG279)/2*PI()/180)</f>
        <v>#VALUE!</v>
      </c>
      <c r="AL279" s="221" t="s">
        <v>276</v>
      </c>
      <c r="AM279" s="220" t="e">
        <f>AK279*6076.12</f>
        <v>#VALUE!</v>
      </c>
      <c r="AN279" s="221" t="s">
        <v>279</v>
      </c>
      <c r="AO279" s="220" t="e">
        <f>AE279*PI()/180</f>
        <v>#VALUE!</v>
      </c>
      <c r="AP279" s="221" t="s">
        <v>282</v>
      </c>
      <c r="AQ279" s="220" t="e">
        <f>AG279 *PI()/180</f>
        <v>#VALUE!</v>
      </c>
      <c r="AR279" s="221" t="s">
        <v>284</v>
      </c>
      <c r="AS279" s="220" t="e">
        <f>1*ATAN2(COS(AO279)*SIN(AQ279)-SIN(AO279)*COS(AQ279)*COS(AQ280-AO280),SIN(AQ280-AO280)*COS(AQ279))</f>
        <v>#VALUE!</v>
      </c>
      <c r="AT279" s="222" t="s">
        <v>287</v>
      </c>
      <c r="AU279" s="228" t="e">
        <f>SQRT(AK280*AK280+AK279*AK279)</f>
        <v>#VALUE!</v>
      </c>
    </row>
    <row r="280" spans="1:47" s="121" customFormat="1" ht="15.95" customHeight="1" thickTop="1" thickBot="1" x14ac:dyDescent="0.3">
      <c r="A280" s="181" t="s">
        <v>0</v>
      </c>
      <c r="B280" s="297"/>
      <c r="C280" s="300"/>
      <c r="D280" s="179" t="s">
        <v>242</v>
      </c>
      <c r="E280" s="193" t="str">
        <f t="shared" ref="E280:J280" si="40">E279</f>
        <v xml:space="preserve"> </v>
      </c>
      <c r="F280" s="197" t="str">
        <f t="shared" si="40"/>
        <v xml:space="preserve"> </v>
      </c>
      <c r="G280" s="186" t="str">
        <f t="shared" si="40"/>
        <v xml:space="preserve"> </v>
      </c>
      <c r="H280" s="157" t="str">
        <f t="shared" si="40"/>
        <v xml:space="preserve"> </v>
      </c>
      <c r="I280" s="197" t="str">
        <f t="shared" si="40"/>
        <v xml:space="preserve"> </v>
      </c>
      <c r="J280" s="187" t="str">
        <f t="shared" si="40"/>
        <v xml:space="preserve"> </v>
      </c>
      <c r="K280" s="303"/>
      <c r="L280" s="305"/>
      <c r="M280" s="306"/>
      <c r="N280" s="347"/>
      <c r="O280" s="310"/>
      <c r="P280" s="349"/>
      <c r="Q280" s="448" t="s">
        <v>0</v>
      </c>
      <c r="R280" s="449"/>
      <c r="S280" s="449"/>
      <c r="T280" s="449"/>
      <c r="U280" s="319" t="s">
        <v>0</v>
      </c>
      <c r="V280" s="320"/>
      <c r="W280" s="320"/>
      <c r="X280" s="320"/>
      <c r="Y280" s="321"/>
      <c r="Z280" s="453"/>
      <c r="AA280" s="454"/>
      <c r="AB280" s="455"/>
      <c r="AC280" s="218" t="s">
        <v>192</v>
      </c>
      <c r="AD280" s="221" t="s">
        <v>267</v>
      </c>
      <c r="AE280" s="220" t="e">
        <f>H279+I279/60+J279/60/60</f>
        <v>#VALUE!</v>
      </c>
      <c r="AF280" s="221" t="s">
        <v>268</v>
      </c>
      <c r="AG280" s="220" t="e">
        <f>H282+I282/60+J282/60/60</f>
        <v>#VALUE!</v>
      </c>
      <c r="AH280" s="227" t="s">
        <v>273</v>
      </c>
      <c r="AI280" s="220" t="e">
        <f>AE280-AG280</f>
        <v>#VALUE!</v>
      </c>
      <c r="AJ280" s="221" t="s">
        <v>275</v>
      </c>
      <c r="AK280" s="220" t="e">
        <f>AI279*60</f>
        <v>#VALUE!</v>
      </c>
      <c r="AL280" s="221" t="s">
        <v>277</v>
      </c>
      <c r="AM280" s="220" t="e">
        <f>AK280*6076.12</f>
        <v>#VALUE!</v>
      </c>
      <c r="AN280" s="221" t="s">
        <v>280</v>
      </c>
      <c r="AO280" s="220" t="e">
        <f>AE280*PI()/180</f>
        <v>#VALUE!</v>
      </c>
      <c r="AP280" s="221" t="s">
        <v>283</v>
      </c>
      <c r="AQ280" s="220" t="e">
        <f>AG280*PI()/180</f>
        <v>#VALUE!</v>
      </c>
      <c r="AR280" s="221" t="s">
        <v>285</v>
      </c>
      <c r="AS280" s="219" t="e">
        <f>IF(360+AS279/(2*PI())*360&gt;360,AS279/(PI())*360,360+AS279/(2*PI())*360)</f>
        <v>#VALUE!</v>
      </c>
      <c r="AT280" s="223"/>
      <c r="AU280" s="223"/>
    </row>
    <row r="281" spans="1:47" s="121" customFormat="1" ht="15.95" customHeight="1" thickBot="1" x14ac:dyDescent="0.3">
      <c r="A281" s="176">
        <v>51</v>
      </c>
      <c r="B281" s="297"/>
      <c r="C281" s="300"/>
      <c r="D281" s="179" t="s">
        <v>243</v>
      </c>
      <c r="E281" s="193" t="str">
        <f t="shared" ref="E281:J281" si="41">E280</f>
        <v xml:space="preserve"> </v>
      </c>
      <c r="F281" s="197" t="str">
        <f t="shared" si="41"/>
        <v xml:space="preserve"> </v>
      </c>
      <c r="G281" s="186" t="str">
        <f t="shared" si="41"/>
        <v xml:space="preserve"> </v>
      </c>
      <c r="H281" s="157" t="str">
        <f t="shared" si="41"/>
        <v xml:space="preserve"> </v>
      </c>
      <c r="I281" s="197" t="str">
        <f t="shared" si="41"/>
        <v xml:space="preserve"> </v>
      </c>
      <c r="J281" s="187" t="str">
        <f t="shared" si="41"/>
        <v xml:space="preserve"> </v>
      </c>
      <c r="K281" s="127" t="s">
        <v>16</v>
      </c>
      <c r="L281" s="237" t="s">
        <v>288</v>
      </c>
      <c r="M281" s="128" t="s">
        <v>250</v>
      </c>
      <c r="N281" s="129" t="s">
        <v>4</v>
      </c>
      <c r="O281" s="130" t="s">
        <v>18</v>
      </c>
      <c r="P281" s="253" t="s">
        <v>188</v>
      </c>
      <c r="Q281" s="450"/>
      <c r="R281" s="449"/>
      <c r="S281" s="449"/>
      <c r="T281" s="449"/>
      <c r="U281" s="322"/>
      <c r="V281" s="323"/>
      <c r="W281" s="323"/>
      <c r="X281" s="323"/>
      <c r="Y281" s="324"/>
      <c r="Z281" s="456"/>
      <c r="AA281" s="457"/>
      <c r="AB281" s="458"/>
      <c r="AC281" s="224"/>
      <c r="AD281" s="223"/>
      <c r="AE281" s="223"/>
      <c r="AF281" s="223"/>
      <c r="AG281" s="223"/>
      <c r="AH281" s="223"/>
      <c r="AI281" s="223"/>
      <c r="AJ281" s="223"/>
      <c r="AK281" s="223"/>
      <c r="AL281" s="223"/>
      <c r="AM281" s="223"/>
      <c r="AN281" s="223"/>
      <c r="AO281" s="223"/>
      <c r="AP281" s="223"/>
      <c r="AQ281" s="223"/>
      <c r="AR281" s="221" t="s">
        <v>286</v>
      </c>
      <c r="AS281" s="219" t="e">
        <f>61.582*ACOS(SIN(AE279)*SIN(AG279)+COS(AE279)*COS(AG279)*(AE280-AG280))*6076.12</f>
        <v>#VALUE!</v>
      </c>
      <c r="AT281" s="223"/>
      <c r="AU281" s="223"/>
    </row>
    <row r="282" spans="1:47" s="120" customFormat="1" ht="35.1" customHeight="1" thickTop="1" thickBot="1" x14ac:dyDescent="0.3">
      <c r="A282" s="177" t="str">
        <f>IF(Z279=1,"VERIFIED",IF(AA279=1,"CHECKED",IF(V279=1,"RECHECK",IF(X279=1,"VERIFY",IF(Y279=1,"NEED APP","NOT SCHED")))))</f>
        <v>NOT SCHED</v>
      </c>
      <c r="B282" s="298"/>
      <c r="C282" s="301"/>
      <c r="D282" s="180" t="s">
        <v>192</v>
      </c>
      <c r="E282" s="194" t="s">
        <v>0</v>
      </c>
      <c r="F282" s="198" t="s">
        <v>0</v>
      </c>
      <c r="G282" s="189" t="s">
        <v>0</v>
      </c>
      <c r="H282" s="188" t="s">
        <v>0</v>
      </c>
      <c r="I282" s="198" t="s">
        <v>0</v>
      </c>
      <c r="J282" s="189" t="s">
        <v>0</v>
      </c>
      <c r="K282" s="131" t="str">
        <f>$N$7</f>
        <v xml:space="preserve"> </v>
      </c>
      <c r="L282" s="230" t="str">
        <f>IF(E282=" ","Not being used ",AU279*6076.12)</f>
        <v xml:space="preserve">Not being used </v>
      </c>
      <c r="M282" s="229">
        <v>0</v>
      </c>
      <c r="N282" s="154" t="str">
        <f>IF(W279=1,"Need Photo","Has Photo")</f>
        <v>Has Photo</v>
      </c>
      <c r="O282" s="178" t="s">
        <v>260</v>
      </c>
      <c r="P282" s="255" t="str">
        <f>IF(E282=" ","Not being used",(IF(L282&gt;O279,"OFF STA","ON STA")))</f>
        <v>Not being used</v>
      </c>
      <c r="Q282" s="451"/>
      <c r="R282" s="452"/>
      <c r="S282" s="452"/>
      <c r="T282" s="452"/>
      <c r="U282" s="325"/>
      <c r="V282" s="326"/>
      <c r="W282" s="326"/>
      <c r="X282" s="326"/>
      <c r="Y282" s="327"/>
      <c r="Z282" s="456"/>
      <c r="AA282" s="457"/>
      <c r="AB282" s="458"/>
      <c r="AC282" s="119"/>
    </row>
    <row r="283" spans="1:47" s="118" customFormat="1" ht="9" customHeight="1" thickTop="1" thickBot="1" x14ac:dyDescent="0.3">
      <c r="A283" s="241"/>
      <c r="B283" s="133" t="s">
        <v>11</v>
      </c>
      <c r="C283" s="134"/>
      <c r="D283" s="135" t="s">
        <v>12</v>
      </c>
      <c r="E283" s="191" t="s">
        <v>246</v>
      </c>
      <c r="F283" s="191" t="s">
        <v>247</v>
      </c>
      <c r="G283" s="183" t="s">
        <v>248</v>
      </c>
      <c r="H283" s="135" t="s">
        <v>246</v>
      </c>
      <c r="I283" s="191" t="s">
        <v>247</v>
      </c>
      <c r="J283" s="183" t="s">
        <v>248</v>
      </c>
      <c r="K283" s="136" t="s">
        <v>13</v>
      </c>
      <c r="L283" s="137" t="s">
        <v>14</v>
      </c>
      <c r="M283" s="137" t="s">
        <v>17</v>
      </c>
      <c r="N283" s="138" t="s">
        <v>15</v>
      </c>
      <c r="O283" s="139" t="s">
        <v>19</v>
      </c>
      <c r="P283" s="252" t="s">
        <v>256</v>
      </c>
      <c r="Q283" s="142" t="s">
        <v>252</v>
      </c>
      <c r="R283" s="143"/>
      <c r="S283" s="144" t="s">
        <v>191</v>
      </c>
      <c r="T283" s="243"/>
      <c r="U283" s="293" t="s">
        <v>289</v>
      </c>
      <c r="V283" s="294"/>
      <c r="W283" s="294"/>
      <c r="X283" s="294"/>
      <c r="Y283" s="295"/>
      <c r="Z283" s="173" t="s">
        <v>238</v>
      </c>
      <c r="AA283" s="174" t="s">
        <v>239</v>
      </c>
      <c r="AB283" s="175" t="s">
        <v>240</v>
      </c>
      <c r="AC283" s="214"/>
      <c r="AD283" s="215"/>
      <c r="AE283" s="216" t="s">
        <v>269</v>
      </c>
      <c r="AF283" s="215"/>
      <c r="AG283" s="216" t="s">
        <v>270</v>
      </c>
      <c r="AH283" s="216"/>
      <c r="AI283" s="216" t="s">
        <v>271</v>
      </c>
      <c r="AJ283" s="215"/>
      <c r="AK283" s="217" t="s">
        <v>281</v>
      </c>
      <c r="AL283" s="215"/>
      <c r="AM283" s="216"/>
      <c r="AN283" s="215"/>
      <c r="AO283" s="217" t="s">
        <v>278</v>
      </c>
      <c r="AP283" s="215"/>
      <c r="AQ283" s="216"/>
      <c r="AR283" s="215"/>
      <c r="AS283" s="216"/>
      <c r="AT283" s="215"/>
      <c r="AU283" s="215"/>
    </row>
    <row r="284" spans="1:47" s="121" customFormat="1" ht="15.95" customHeight="1" thickBot="1" x14ac:dyDescent="0.3">
      <c r="A284" s="125">
        <v>0</v>
      </c>
      <c r="B284" s="296" t="s">
        <v>0</v>
      </c>
      <c r="C284" s="299" t="s">
        <v>0</v>
      </c>
      <c r="D284" s="179" t="s">
        <v>237</v>
      </c>
      <c r="E284" s="192" t="s">
        <v>0</v>
      </c>
      <c r="F284" s="196" t="s">
        <v>0</v>
      </c>
      <c r="G284" s="126" t="s">
        <v>0</v>
      </c>
      <c r="H284" s="169" t="s">
        <v>0</v>
      </c>
      <c r="I284" s="196" t="s">
        <v>0</v>
      </c>
      <c r="J284" s="126" t="s">
        <v>0</v>
      </c>
      <c r="K284" s="302" t="s">
        <v>0</v>
      </c>
      <c r="L284" s="304" t="s">
        <v>0</v>
      </c>
      <c r="M284" s="306">
        <v>0</v>
      </c>
      <c r="N284" s="346">
        <f>IF(M284=" "," ",(M284+$L$7-M287))</f>
        <v>0</v>
      </c>
      <c r="O284" s="309">
        <v>0</v>
      </c>
      <c r="P284" s="348" t="s">
        <v>0</v>
      </c>
      <c r="Q284" s="140" t="s">
        <v>0</v>
      </c>
      <c r="R284" s="141" t="s">
        <v>0</v>
      </c>
      <c r="S284" s="313" t="s">
        <v>0</v>
      </c>
      <c r="T284" s="314"/>
      <c r="U284" s="244" t="s">
        <v>0</v>
      </c>
      <c r="V284" s="148" t="s">
        <v>0</v>
      </c>
      <c r="W284" s="149" t="s">
        <v>0</v>
      </c>
      <c r="X284" s="150" t="s">
        <v>0</v>
      </c>
      <c r="Y284" s="151" t="s">
        <v>0</v>
      </c>
      <c r="Z284" s="171" t="s">
        <v>0</v>
      </c>
      <c r="AA284" s="170" t="s">
        <v>0</v>
      </c>
      <c r="AB284" s="172" t="s">
        <v>0</v>
      </c>
      <c r="AC284" s="218" t="s">
        <v>237</v>
      </c>
      <c r="AD284" s="221" t="s">
        <v>265</v>
      </c>
      <c r="AE284" s="220" t="e">
        <f>E284+F284/60+G284/60/60</f>
        <v>#VALUE!</v>
      </c>
      <c r="AF284" s="221" t="s">
        <v>266</v>
      </c>
      <c r="AG284" s="220" t="e">
        <f>E287+F287/60+G287/60/60</f>
        <v>#VALUE!</v>
      </c>
      <c r="AH284" s="227" t="s">
        <v>272</v>
      </c>
      <c r="AI284" s="220" t="e">
        <f>AG284-AE284</f>
        <v>#VALUE!</v>
      </c>
      <c r="AJ284" s="221" t="s">
        <v>274</v>
      </c>
      <c r="AK284" s="220" t="e">
        <f>AI285*60*COS((AE284+AG284)/2*PI()/180)</f>
        <v>#VALUE!</v>
      </c>
      <c r="AL284" s="221" t="s">
        <v>276</v>
      </c>
      <c r="AM284" s="220" t="e">
        <f>AK284*6076.12</f>
        <v>#VALUE!</v>
      </c>
      <c r="AN284" s="221" t="s">
        <v>279</v>
      </c>
      <c r="AO284" s="220" t="e">
        <f>AE284*PI()/180</f>
        <v>#VALUE!</v>
      </c>
      <c r="AP284" s="221" t="s">
        <v>282</v>
      </c>
      <c r="AQ284" s="220" t="e">
        <f>AG284 *PI()/180</f>
        <v>#VALUE!</v>
      </c>
      <c r="AR284" s="221" t="s">
        <v>284</v>
      </c>
      <c r="AS284" s="220" t="e">
        <f>1*ATAN2(COS(AO284)*SIN(AQ284)-SIN(AO284)*COS(AQ284)*COS(AQ285-AO285),SIN(AQ285-AO285)*COS(AQ284))</f>
        <v>#VALUE!</v>
      </c>
      <c r="AT284" s="222" t="s">
        <v>287</v>
      </c>
      <c r="AU284" s="228" t="e">
        <f>SQRT(AK285*AK285+AK284*AK284)</f>
        <v>#VALUE!</v>
      </c>
    </row>
    <row r="285" spans="1:47" s="121" customFormat="1" ht="15.95" customHeight="1" thickTop="1" thickBot="1" x14ac:dyDescent="0.3">
      <c r="A285" s="181" t="s">
        <v>0</v>
      </c>
      <c r="B285" s="297"/>
      <c r="C285" s="300"/>
      <c r="D285" s="179" t="s">
        <v>242</v>
      </c>
      <c r="E285" s="193" t="str">
        <f t="shared" ref="E285:J285" si="42">E284</f>
        <v xml:space="preserve"> </v>
      </c>
      <c r="F285" s="197" t="str">
        <f t="shared" si="42"/>
        <v xml:space="preserve"> </v>
      </c>
      <c r="G285" s="186" t="str">
        <f t="shared" si="42"/>
        <v xml:space="preserve"> </v>
      </c>
      <c r="H285" s="157" t="str">
        <f t="shared" si="42"/>
        <v xml:space="preserve"> </v>
      </c>
      <c r="I285" s="197" t="str">
        <f t="shared" si="42"/>
        <v xml:space="preserve"> </v>
      </c>
      <c r="J285" s="187" t="str">
        <f t="shared" si="42"/>
        <v xml:space="preserve"> </v>
      </c>
      <c r="K285" s="303"/>
      <c r="L285" s="305"/>
      <c r="M285" s="306"/>
      <c r="N285" s="347"/>
      <c r="O285" s="310"/>
      <c r="P285" s="349"/>
      <c r="Q285" s="448" t="s">
        <v>0</v>
      </c>
      <c r="R285" s="449"/>
      <c r="S285" s="449"/>
      <c r="T285" s="449"/>
      <c r="U285" s="319" t="s">
        <v>0</v>
      </c>
      <c r="V285" s="320"/>
      <c r="W285" s="320"/>
      <c r="X285" s="320"/>
      <c r="Y285" s="321"/>
      <c r="Z285" s="453"/>
      <c r="AA285" s="454"/>
      <c r="AB285" s="455"/>
      <c r="AC285" s="218" t="s">
        <v>192</v>
      </c>
      <c r="AD285" s="221" t="s">
        <v>267</v>
      </c>
      <c r="AE285" s="220" t="e">
        <f>H284+I284/60+J284/60/60</f>
        <v>#VALUE!</v>
      </c>
      <c r="AF285" s="221" t="s">
        <v>268</v>
      </c>
      <c r="AG285" s="220" t="e">
        <f>H287+I287/60+J287/60/60</f>
        <v>#VALUE!</v>
      </c>
      <c r="AH285" s="227" t="s">
        <v>273</v>
      </c>
      <c r="AI285" s="220" t="e">
        <f>AE285-AG285</f>
        <v>#VALUE!</v>
      </c>
      <c r="AJ285" s="221" t="s">
        <v>275</v>
      </c>
      <c r="AK285" s="220" t="e">
        <f>AI284*60</f>
        <v>#VALUE!</v>
      </c>
      <c r="AL285" s="221" t="s">
        <v>277</v>
      </c>
      <c r="AM285" s="220" t="e">
        <f>AK285*6076.12</f>
        <v>#VALUE!</v>
      </c>
      <c r="AN285" s="221" t="s">
        <v>280</v>
      </c>
      <c r="AO285" s="220" t="e">
        <f>AE285*PI()/180</f>
        <v>#VALUE!</v>
      </c>
      <c r="AP285" s="221" t="s">
        <v>283</v>
      </c>
      <c r="AQ285" s="220" t="e">
        <f>AG285*PI()/180</f>
        <v>#VALUE!</v>
      </c>
      <c r="AR285" s="221" t="s">
        <v>285</v>
      </c>
      <c r="AS285" s="219" t="e">
        <f>IF(360+AS284/(2*PI())*360&gt;360,AS284/(PI())*360,360+AS284/(2*PI())*360)</f>
        <v>#VALUE!</v>
      </c>
      <c r="AT285" s="223"/>
      <c r="AU285" s="223"/>
    </row>
    <row r="286" spans="1:47" s="121" customFormat="1" ht="15.95" customHeight="1" thickBot="1" x14ac:dyDescent="0.3">
      <c r="A286" s="176">
        <v>52</v>
      </c>
      <c r="B286" s="297"/>
      <c r="C286" s="300"/>
      <c r="D286" s="179" t="s">
        <v>243</v>
      </c>
      <c r="E286" s="193" t="str">
        <f t="shared" ref="E286:J286" si="43">E285</f>
        <v xml:space="preserve"> </v>
      </c>
      <c r="F286" s="197" t="str">
        <f t="shared" si="43"/>
        <v xml:space="preserve"> </v>
      </c>
      <c r="G286" s="186" t="str">
        <f t="shared" si="43"/>
        <v xml:space="preserve"> </v>
      </c>
      <c r="H286" s="157" t="str">
        <f t="shared" si="43"/>
        <v xml:space="preserve"> </v>
      </c>
      <c r="I286" s="197" t="str">
        <f t="shared" si="43"/>
        <v xml:space="preserve"> </v>
      </c>
      <c r="J286" s="187" t="str">
        <f t="shared" si="43"/>
        <v xml:space="preserve"> </v>
      </c>
      <c r="K286" s="127" t="s">
        <v>16</v>
      </c>
      <c r="L286" s="237" t="s">
        <v>288</v>
      </c>
      <c r="M286" s="128" t="s">
        <v>250</v>
      </c>
      <c r="N286" s="129" t="s">
        <v>4</v>
      </c>
      <c r="O286" s="130" t="s">
        <v>18</v>
      </c>
      <c r="P286" s="253" t="s">
        <v>188</v>
      </c>
      <c r="Q286" s="450"/>
      <c r="R286" s="449"/>
      <c r="S286" s="449"/>
      <c r="T286" s="449"/>
      <c r="U286" s="322"/>
      <c r="V286" s="323"/>
      <c r="W286" s="323"/>
      <c r="X286" s="323"/>
      <c r="Y286" s="324"/>
      <c r="Z286" s="456"/>
      <c r="AA286" s="457"/>
      <c r="AB286" s="458"/>
      <c r="AC286" s="224"/>
      <c r="AD286" s="223"/>
      <c r="AE286" s="223"/>
      <c r="AF286" s="223"/>
      <c r="AG286" s="223"/>
      <c r="AH286" s="223"/>
      <c r="AI286" s="223"/>
      <c r="AJ286" s="223"/>
      <c r="AK286" s="223"/>
      <c r="AL286" s="223"/>
      <c r="AM286" s="223"/>
      <c r="AN286" s="223"/>
      <c r="AO286" s="223"/>
      <c r="AP286" s="223"/>
      <c r="AQ286" s="223"/>
      <c r="AR286" s="221" t="s">
        <v>286</v>
      </c>
      <c r="AS286" s="219" t="e">
        <f>61.582*ACOS(SIN(AE284)*SIN(AG284)+COS(AE284)*COS(AG284)*(AE285-AG285))*6076.12</f>
        <v>#VALUE!</v>
      </c>
      <c r="AT286" s="223"/>
      <c r="AU286" s="223"/>
    </row>
    <row r="287" spans="1:47" s="120" customFormat="1" ht="35.1" customHeight="1" thickTop="1" thickBot="1" x14ac:dyDescent="0.3">
      <c r="A287" s="177" t="str">
        <f>IF(Z284=1,"VERIFIED",IF(AA284=1,"CHECKED",IF(V284=1,"RECHECK",IF(X284=1,"VERIFY",IF(Y284=1,"NEED APP","NOT SCHED")))))</f>
        <v>NOT SCHED</v>
      </c>
      <c r="B287" s="298"/>
      <c r="C287" s="301"/>
      <c r="D287" s="180" t="s">
        <v>192</v>
      </c>
      <c r="E287" s="194" t="s">
        <v>0</v>
      </c>
      <c r="F287" s="198" t="s">
        <v>0</v>
      </c>
      <c r="G287" s="189" t="s">
        <v>0</v>
      </c>
      <c r="H287" s="188" t="s">
        <v>0</v>
      </c>
      <c r="I287" s="198" t="s">
        <v>0</v>
      </c>
      <c r="J287" s="189" t="s">
        <v>0</v>
      </c>
      <c r="K287" s="131" t="str">
        <f>$N$7</f>
        <v xml:space="preserve"> </v>
      </c>
      <c r="L287" s="230" t="str">
        <f>IF(E287=" ","Not being used ",AU284*6076.12)</f>
        <v xml:space="preserve">Not being used </v>
      </c>
      <c r="M287" s="229">
        <v>0</v>
      </c>
      <c r="N287" s="154" t="str">
        <f>IF(W284=1,"Need Photo","Has Photo")</f>
        <v>Has Photo</v>
      </c>
      <c r="O287" s="178" t="s">
        <v>260</v>
      </c>
      <c r="P287" s="255" t="str">
        <f>IF(E287=" ","Not being used",(IF(L287&gt;O284,"OFF STA","ON STA")))</f>
        <v>Not being used</v>
      </c>
      <c r="Q287" s="451"/>
      <c r="R287" s="452"/>
      <c r="S287" s="452"/>
      <c r="T287" s="452"/>
      <c r="U287" s="325"/>
      <c r="V287" s="326"/>
      <c r="W287" s="326"/>
      <c r="X287" s="326"/>
      <c r="Y287" s="327"/>
      <c r="Z287" s="459"/>
      <c r="AA287" s="460"/>
      <c r="AB287" s="461"/>
      <c r="AC287" s="119"/>
    </row>
    <row r="288" spans="1:47" s="120" customFormat="1" ht="75" customHeight="1" thickTop="1" thickBot="1" x14ac:dyDescent="0.3">
      <c r="A288" s="282" t="s">
        <v>264</v>
      </c>
      <c r="B288" s="283"/>
      <c r="C288" s="283"/>
      <c r="D288" s="283"/>
      <c r="E288" s="283"/>
      <c r="F288" s="283"/>
      <c r="G288" s="283"/>
      <c r="H288" s="283"/>
      <c r="I288" s="283"/>
      <c r="J288" s="283"/>
      <c r="K288" s="283"/>
      <c r="L288" s="283"/>
      <c r="M288" s="283"/>
      <c r="N288" s="283"/>
      <c r="O288" s="283"/>
      <c r="P288" s="283"/>
      <c r="Q288" s="283"/>
      <c r="R288" s="283"/>
      <c r="S288" s="283"/>
      <c r="T288" s="283"/>
      <c r="U288" s="245"/>
      <c r="V288" s="164"/>
      <c r="W288" s="164"/>
      <c r="X288" s="164"/>
      <c r="Y288" s="165"/>
      <c r="Z288" s="260"/>
      <c r="AA288" s="261"/>
      <c r="AB288" s="262"/>
      <c r="AC288" s="119"/>
    </row>
    <row r="289" spans="10:29" ht="22.5" thickTop="1" thickBot="1" x14ac:dyDescent="0.35">
      <c r="J289" s="208" t="s">
        <v>236</v>
      </c>
      <c r="K289" s="211">
        <f>SUM(U7:U287)</f>
        <v>50</v>
      </c>
      <c r="L289" s="205" t="s">
        <v>238</v>
      </c>
      <c r="M289" s="211">
        <f>SUM(X7:X287)</f>
        <v>1</v>
      </c>
      <c r="N289" s="206" t="s">
        <v>239</v>
      </c>
      <c r="O289" s="211">
        <f>SUM(V7:V287)</f>
        <v>14</v>
      </c>
      <c r="P289" s="251" t="s">
        <v>240</v>
      </c>
      <c r="Q289" s="211">
        <f>SUM(W7:W287)</f>
        <v>6</v>
      </c>
      <c r="R289" s="207" t="s">
        <v>241</v>
      </c>
      <c r="S289" s="211">
        <f>SUM(Y7:Y287)</f>
        <v>0</v>
      </c>
      <c r="T289" s="231"/>
      <c r="U289" s="247"/>
      <c r="V289" s="232"/>
      <c r="W289" s="233"/>
      <c r="X289" s="233"/>
      <c r="Y289" s="234"/>
      <c r="Z289" s="204">
        <f>SUM(Z7:Z287)</f>
        <v>0</v>
      </c>
      <c r="AA289" s="204">
        <f>SUM(AA7:AA287)</f>
        <v>0</v>
      </c>
      <c r="AB289" s="204">
        <f>SUM(AB7:AB287)</f>
        <v>0</v>
      </c>
      <c r="AC289" s="14"/>
    </row>
    <row r="290" spans="10:29" ht="21.75" thickTop="1" x14ac:dyDescent="0.3"/>
  </sheetData>
  <sheetProtection insertRows="0"/>
  <mergeCells count="804">
    <mergeCell ref="E200:J200"/>
    <mergeCell ref="E205:J205"/>
    <mergeCell ref="E210:J210"/>
    <mergeCell ref="E215:J215"/>
    <mergeCell ref="E220:J220"/>
    <mergeCell ref="E227:J227"/>
    <mergeCell ref="E232:J232"/>
    <mergeCell ref="E237:J237"/>
    <mergeCell ref="E242:J242"/>
    <mergeCell ref="A288:T288"/>
    <mergeCell ref="E139:J139"/>
    <mergeCell ref="E146:J146"/>
    <mergeCell ref="E151:J151"/>
    <mergeCell ref="E156:J156"/>
    <mergeCell ref="E161:J161"/>
    <mergeCell ref="Z285:AB287"/>
    <mergeCell ref="U283:Y283"/>
    <mergeCell ref="B284:B287"/>
    <mergeCell ref="C284:C287"/>
    <mergeCell ref="K284:K285"/>
    <mergeCell ref="L284:L285"/>
    <mergeCell ref="M284:M285"/>
    <mergeCell ref="N284:N285"/>
    <mergeCell ref="O284:O285"/>
    <mergeCell ref="P284:P285"/>
    <mergeCell ref="S284:T284"/>
    <mergeCell ref="Q285:T287"/>
    <mergeCell ref="U285:Y287"/>
    <mergeCell ref="Z273:AB275"/>
    <mergeCell ref="A276:T276"/>
    <mergeCell ref="P277:T277"/>
    <mergeCell ref="U278:Y278"/>
    <mergeCell ref="B279:B282"/>
    <mergeCell ref="C279:C282"/>
    <mergeCell ref="K279:K280"/>
    <mergeCell ref="L279:L280"/>
    <mergeCell ref="M279:M280"/>
    <mergeCell ref="N279:N280"/>
    <mergeCell ref="O279:O280"/>
    <mergeCell ref="P279:P280"/>
    <mergeCell ref="S279:T279"/>
    <mergeCell ref="Q280:T282"/>
    <mergeCell ref="U280:Y282"/>
    <mergeCell ref="Z280:AB282"/>
    <mergeCell ref="E274:J274"/>
    <mergeCell ref="U271:Y271"/>
    <mergeCell ref="B272:B275"/>
    <mergeCell ref="C272:C275"/>
    <mergeCell ref="K272:K273"/>
    <mergeCell ref="L272:L273"/>
    <mergeCell ref="M272:M273"/>
    <mergeCell ref="N272:N273"/>
    <mergeCell ref="O272:O273"/>
    <mergeCell ref="P272:P273"/>
    <mergeCell ref="S272:T272"/>
    <mergeCell ref="Q273:T275"/>
    <mergeCell ref="U273:Y275"/>
    <mergeCell ref="Z263:AB265"/>
    <mergeCell ref="U266:Y266"/>
    <mergeCell ref="B267:B270"/>
    <mergeCell ref="C267:C270"/>
    <mergeCell ref="K267:K268"/>
    <mergeCell ref="L267:L268"/>
    <mergeCell ref="M267:M268"/>
    <mergeCell ref="N267:N268"/>
    <mergeCell ref="O267:O268"/>
    <mergeCell ref="P267:P268"/>
    <mergeCell ref="S267:T267"/>
    <mergeCell ref="Q268:T270"/>
    <mergeCell ref="U268:Y270"/>
    <mergeCell ref="Z268:AB270"/>
    <mergeCell ref="E264:J264"/>
    <mergeCell ref="E269:J269"/>
    <mergeCell ref="U261:Y261"/>
    <mergeCell ref="B262:B265"/>
    <mergeCell ref="C262:C265"/>
    <mergeCell ref="K262:K263"/>
    <mergeCell ref="L262:L263"/>
    <mergeCell ref="M262:M263"/>
    <mergeCell ref="N262:N263"/>
    <mergeCell ref="O262:O263"/>
    <mergeCell ref="P262:P263"/>
    <mergeCell ref="S262:T262"/>
    <mergeCell ref="Q263:T265"/>
    <mergeCell ref="U263:Y265"/>
    <mergeCell ref="Z253:AB255"/>
    <mergeCell ref="U256:Y256"/>
    <mergeCell ref="B257:B260"/>
    <mergeCell ref="C257:C260"/>
    <mergeCell ref="K257:K258"/>
    <mergeCell ref="L257:L258"/>
    <mergeCell ref="M257:M258"/>
    <mergeCell ref="N257:N258"/>
    <mergeCell ref="O257:O258"/>
    <mergeCell ref="P257:P258"/>
    <mergeCell ref="S257:T257"/>
    <mergeCell ref="Q258:T260"/>
    <mergeCell ref="U258:Y260"/>
    <mergeCell ref="Z258:AB260"/>
    <mergeCell ref="E254:J254"/>
    <mergeCell ref="E258:J258"/>
    <mergeCell ref="E259:J259"/>
    <mergeCell ref="A249:T249"/>
    <mergeCell ref="P250:T250"/>
    <mergeCell ref="U251:Y251"/>
    <mergeCell ref="B252:B255"/>
    <mergeCell ref="C252:C255"/>
    <mergeCell ref="K252:K253"/>
    <mergeCell ref="L252:L253"/>
    <mergeCell ref="M252:M253"/>
    <mergeCell ref="N252:N253"/>
    <mergeCell ref="O252:O253"/>
    <mergeCell ref="P252:P253"/>
    <mergeCell ref="S252:T252"/>
    <mergeCell ref="Q253:T255"/>
    <mergeCell ref="U253:Y255"/>
    <mergeCell ref="Z241:AB243"/>
    <mergeCell ref="U244:Y244"/>
    <mergeCell ref="B245:B248"/>
    <mergeCell ref="C245:C248"/>
    <mergeCell ref="K245:K246"/>
    <mergeCell ref="L245:L246"/>
    <mergeCell ref="M245:M246"/>
    <mergeCell ref="N245:N246"/>
    <mergeCell ref="O245:O246"/>
    <mergeCell ref="P245:P246"/>
    <mergeCell ref="S245:T245"/>
    <mergeCell ref="Q246:T248"/>
    <mergeCell ref="U246:Y248"/>
    <mergeCell ref="Z246:AB248"/>
    <mergeCell ref="E247:J247"/>
    <mergeCell ref="U239:Y239"/>
    <mergeCell ref="B240:B243"/>
    <mergeCell ref="C240:C243"/>
    <mergeCell ref="K240:K241"/>
    <mergeCell ref="L240:L241"/>
    <mergeCell ref="M240:M241"/>
    <mergeCell ref="N240:N241"/>
    <mergeCell ref="O240:O241"/>
    <mergeCell ref="P240:P241"/>
    <mergeCell ref="S240:T240"/>
    <mergeCell ref="Q241:T243"/>
    <mergeCell ref="U241:Y243"/>
    <mergeCell ref="Z231:AB233"/>
    <mergeCell ref="U234:Y234"/>
    <mergeCell ref="B235:B238"/>
    <mergeCell ref="C235:C238"/>
    <mergeCell ref="K235:K236"/>
    <mergeCell ref="L235:L236"/>
    <mergeCell ref="M235:M236"/>
    <mergeCell ref="N235:N236"/>
    <mergeCell ref="O235:O236"/>
    <mergeCell ref="P235:P236"/>
    <mergeCell ref="S235:T235"/>
    <mergeCell ref="Q236:T238"/>
    <mergeCell ref="U236:Y238"/>
    <mergeCell ref="Z236:AB238"/>
    <mergeCell ref="U229:Y229"/>
    <mergeCell ref="B230:B233"/>
    <mergeCell ref="C230:C233"/>
    <mergeCell ref="K230:K231"/>
    <mergeCell ref="L230:L231"/>
    <mergeCell ref="M230:M231"/>
    <mergeCell ref="N230:N231"/>
    <mergeCell ref="O230:O231"/>
    <mergeCell ref="P230:P231"/>
    <mergeCell ref="S230:T230"/>
    <mergeCell ref="Q231:T233"/>
    <mergeCell ref="U231:Y233"/>
    <mergeCell ref="Z219:AB221"/>
    <mergeCell ref="A222:T222"/>
    <mergeCell ref="P223:T223"/>
    <mergeCell ref="U224:Y224"/>
    <mergeCell ref="B225:B228"/>
    <mergeCell ref="C225:C228"/>
    <mergeCell ref="K225:K226"/>
    <mergeCell ref="L225:L226"/>
    <mergeCell ref="M225:M226"/>
    <mergeCell ref="N225:N226"/>
    <mergeCell ref="O225:O226"/>
    <mergeCell ref="P225:P226"/>
    <mergeCell ref="S225:T225"/>
    <mergeCell ref="Q226:T228"/>
    <mergeCell ref="U226:Y228"/>
    <mergeCell ref="Z226:AB228"/>
    <mergeCell ref="U217:Y217"/>
    <mergeCell ref="B218:B221"/>
    <mergeCell ref="C218:C221"/>
    <mergeCell ref="K218:K219"/>
    <mergeCell ref="L218:L219"/>
    <mergeCell ref="M218:M219"/>
    <mergeCell ref="N218:N219"/>
    <mergeCell ref="O218:O219"/>
    <mergeCell ref="P218:P219"/>
    <mergeCell ref="S218:T218"/>
    <mergeCell ref="Q219:T221"/>
    <mergeCell ref="U219:Y221"/>
    <mergeCell ref="Z209:AB211"/>
    <mergeCell ref="U212:Y212"/>
    <mergeCell ref="B213:B216"/>
    <mergeCell ref="C213:C216"/>
    <mergeCell ref="K213:K214"/>
    <mergeCell ref="L213:L214"/>
    <mergeCell ref="M213:M214"/>
    <mergeCell ref="N213:N214"/>
    <mergeCell ref="O213:O214"/>
    <mergeCell ref="P213:P214"/>
    <mergeCell ref="S213:T213"/>
    <mergeCell ref="Q214:T216"/>
    <mergeCell ref="U214:Y216"/>
    <mergeCell ref="Z214:AB216"/>
    <mergeCell ref="U207:Y207"/>
    <mergeCell ref="B208:B211"/>
    <mergeCell ref="C208:C211"/>
    <mergeCell ref="K208:K209"/>
    <mergeCell ref="L208:L209"/>
    <mergeCell ref="M208:M209"/>
    <mergeCell ref="N208:N209"/>
    <mergeCell ref="O208:O209"/>
    <mergeCell ref="P208:P209"/>
    <mergeCell ref="S208:T208"/>
    <mergeCell ref="Q209:T211"/>
    <mergeCell ref="U209:Y211"/>
    <mergeCell ref="U199:Y201"/>
    <mergeCell ref="Z199:AB201"/>
    <mergeCell ref="U202:Y202"/>
    <mergeCell ref="B203:B206"/>
    <mergeCell ref="C203:C206"/>
    <mergeCell ref="K203:K204"/>
    <mergeCell ref="L203:L204"/>
    <mergeCell ref="M203:M204"/>
    <mergeCell ref="N203:N204"/>
    <mergeCell ref="O203:O204"/>
    <mergeCell ref="P203:P204"/>
    <mergeCell ref="S203:T203"/>
    <mergeCell ref="Q204:T206"/>
    <mergeCell ref="U204:Y206"/>
    <mergeCell ref="Z204:AB206"/>
    <mergeCell ref="B198:B201"/>
    <mergeCell ref="C198:C201"/>
    <mergeCell ref="K198:K199"/>
    <mergeCell ref="L198:L199"/>
    <mergeCell ref="M198:M199"/>
    <mergeCell ref="N198:N199"/>
    <mergeCell ref="O198:O199"/>
    <mergeCell ref="P198:P199"/>
    <mergeCell ref="S198:T198"/>
    <mergeCell ref="Q199:T201"/>
    <mergeCell ref="B36:B39"/>
    <mergeCell ref="E106:J106"/>
    <mergeCell ref="E107:J107"/>
    <mergeCell ref="E119:J119"/>
    <mergeCell ref="E102:J102"/>
    <mergeCell ref="E97:J97"/>
    <mergeCell ref="E92:J92"/>
    <mergeCell ref="P196:T196"/>
    <mergeCell ref="Q111:T113"/>
    <mergeCell ref="A141:T141"/>
    <mergeCell ref="A114:T114"/>
    <mergeCell ref="A87:T87"/>
    <mergeCell ref="A60:T60"/>
    <mergeCell ref="L127:L128"/>
    <mergeCell ref="M127:M128"/>
    <mergeCell ref="N127:N128"/>
    <mergeCell ref="O127:O128"/>
    <mergeCell ref="P127:P128"/>
    <mergeCell ref="S127:T127"/>
    <mergeCell ref="Q128:T130"/>
    <mergeCell ref="S51:T51"/>
    <mergeCell ref="Q52:T54"/>
    <mergeCell ref="P115:T115"/>
    <mergeCell ref="U197:Y197"/>
    <mergeCell ref="E10:J10"/>
    <mergeCell ref="E11:J11"/>
    <mergeCell ref="E15:J15"/>
    <mergeCell ref="E20:J20"/>
    <mergeCell ref="E21:J21"/>
    <mergeCell ref="E25:J25"/>
    <mergeCell ref="E26:J26"/>
    <mergeCell ref="U136:Y136"/>
    <mergeCell ref="U126:Y126"/>
    <mergeCell ref="U121:Y121"/>
    <mergeCell ref="U109:Y109"/>
    <mergeCell ref="U131:Y131"/>
    <mergeCell ref="A33:K33"/>
    <mergeCell ref="L33:T33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74:Y76"/>
    <mergeCell ref="U69:Y71"/>
    <mergeCell ref="C137:C140"/>
    <mergeCell ref="Q138:T140"/>
    <mergeCell ref="B132:B135"/>
    <mergeCell ref="C132:C135"/>
    <mergeCell ref="O137:O138"/>
    <mergeCell ref="P137:P138"/>
    <mergeCell ref="S137:T137"/>
    <mergeCell ref="O132:O133"/>
    <mergeCell ref="P132:P133"/>
    <mergeCell ref="S132:T132"/>
    <mergeCell ref="Q133:T135"/>
    <mergeCell ref="K132:K133"/>
    <mergeCell ref="L132:L133"/>
    <mergeCell ref="M132:M133"/>
    <mergeCell ref="N132:N133"/>
    <mergeCell ref="N51:N52"/>
    <mergeCell ref="O51:O52"/>
    <mergeCell ref="P51:P52"/>
    <mergeCell ref="B127:B130"/>
    <mergeCell ref="C127:C130"/>
    <mergeCell ref="K127:K128"/>
    <mergeCell ref="Z138:AB140"/>
    <mergeCell ref="E134:J134"/>
    <mergeCell ref="E129:J129"/>
    <mergeCell ref="E124:J124"/>
    <mergeCell ref="U128:Y130"/>
    <mergeCell ref="Z128:AB130"/>
    <mergeCell ref="U133:Y135"/>
    <mergeCell ref="Z133:AB135"/>
    <mergeCell ref="U123:Y125"/>
    <mergeCell ref="Z123:AB125"/>
    <mergeCell ref="U111:Y113"/>
    <mergeCell ref="Z111:AB113"/>
    <mergeCell ref="K137:K138"/>
    <mergeCell ref="L137:L138"/>
    <mergeCell ref="M137:M138"/>
    <mergeCell ref="N137:N138"/>
    <mergeCell ref="U138:Y140"/>
    <mergeCell ref="B137:B140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B73:B76"/>
    <mergeCell ref="C73:C76"/>
    <mergeCell ref="K73:K74"/>
    <mergeCell ref="L73:L74"/>
    <mergeCell ref="M73:M74"/>
    <mergeCell ref="N73:N74"/>
    <mergeCell ref="O73:O74"/>
    <mergeCell ref="Q74:T76"/>
    <mergeCell ref="B78:B81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U3:Y3"/>
    <mergeCell ref="U4:Y4"/>
    <mergeCell ref="U2:Y2"/>
    <mergeCell ref="Z1:Z2"/>
    <mergeCell ref="U8:Y8"/>
    <mergeCell ref="U13:Y13"/>
    <mergeCell ref="W5:W6"/>
    <mergeCell ref="Z15:AB17"/>
    <mergeCell ref="U52:Y54"/>
    <mergeCell ref="Z52:AB54"/>
    <mergeCell ref="U23:Y23"/>
    <mergeCell ref="U28:Y28"/>
    <mergeCell ref="U35:Y35"/>
    <mergeCell ref="U45:Y45"/>
    <mergeCell ref="Z5:Z6"/>
    <mergeCell ref="Z10:AB12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E6:J6"/>
    <mergeCell ref="A6:D6"/>
    <mergeCell ref="O1:O2"/>
    <mergeCell ref="P1:T1"/>
    <mergeCell ref="P4:T4"/>
    <mergeCell ref="P2:T3"/>
    <mergeCell ref="Z4:AB4"/>
    <mergeCell ref="Z3:AB3"/>
    <mergeCell ref="C9:C12"/>
    <mergeCell ref="L9:L10"/>
    <mergeCell ref="K6:O6"/>
    <mergeCell ref="M9:M10"/>
    <mergeCell ref="U50:Y50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0:Y40"/>
    <mergeCell ref="Z20:AB22"/>
    <mergeCell ref="K14:K15"/>
    <mergeCell ref="P9:P10"/>
    <mergeCell ref="P7:T7"/>
    <mergeCell ref="O19:O20"/>
    <mergeCell ref="Z37:AB39"/>
    <mergeCell ref="U47:Y49"/>
    <mergeCell ref="Z47:AB49"/>
    <mergeCell ref="U42:Y44"/>
    <mergeCell ref="Z42:AB44"/>
    <mergeCell ref="S14:T14"/>
    <mergeCell ref="P14:P15"/>
    <mergeCell ref="Q20:T22"/>
    <mergeCell ref="Q15:T17"/>
    <mergeCell ref="Z25:AB27"/>
    <mergeCell ref="U20:Y22"/>
    <mergeCell ref="U25:Y27"/>
    <mergeCell ref="Z30:AB32"/>
    <mergeCell ref="Q25:T27"/>
    <mergeCell ref="P19:P20"/>
    <mergeCell ref="S19:T19"/>
    <mergeCell ref="U18:Y18"/>
    <mergeCell ref="P34:T34"/>
    <mergeCell ref="O46:O47"/>
    <mergeCell ref="P46:P47"/>
    <mergeCell ref="S46:T46"/>
    <mergeCell ref="Q47:T49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E16:J16"/>
    <mergeCell ref="L14:L15"/>
    <mergeCell ref="M14:M15"/>
    <mergeCell ref="K36:K37"/>
    <mergeCell ref="L36:L37"/>
    <mergeCell ref="M36:M37"/>
    <mergeCell ref="N36:N37"/>
    <mergeCell ref="O36:O37"/>
    <mergeCell ref="P36:P37"/>
    <mergeCell ref="S36:T36"/>
    <mergeCell ref="Q37:T39"/>
    <mergeCell ref="U15:Y17"/>
    <mergeCell ref="O14:O15"/>
    <mergeCell ref="U30:Y32"/>
    <mergeCell ref="K24:K25"/>
    <mergeCell ref="K29:K30"/>
    <mergeCell ref="U37:Y39"/>
    <mergeCell ref="C36:C39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B63:B66"/>
    <mergeCell ref="C63:C66"/>
    <mergeCell ref="K63:K64"/>
    <mergeCell ref="L63:L64"/>
    <mergeCell ref="M63:M64"/>
    <mergeCell ref="N63:N64"/>
    <mergeCell ref="O63:O64"/>
    <mergeCell ref="P63:P64"/>
    <mergeCell ref="B41:B44"/>
    <mergeCell ref="C41:C44"/>
    <mergeCell ref="E48:J48"/>
    <mergeCell ref="E43:J43"/>
    <mergeCell ref="E53:J53"/>
    <mergeCell ref="E58:J58"/>
    <mergeCell ref="E57:J57"/>
    <mergeCell ref="B46:B49"/>
    <mergeCell ref="C46:C49"/>
    <mergeCell ref="B51:B54"/>
    <mergeCell ref="C51:C54"/>
    <mergeCell ref="B56:B59"/>
    <mergeCell ref="C56:C59"/>
    <mergeCell ref="K56:K57"/>
    <mergeCell ref="L56:L57"/>
    <mergeCell ref="M51:M52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E84:J84"/>
    <mergeCell ref="E85:J85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M105:M106"/>
    <mergeCell ref="N105:N106"/>
    <mergeCell ref="Q106:T108"/>
    <mergeCell ref="O105:O106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U57:Y59"/>
    <mergeCell ref="Z74:AB76"/>
    <mergeCell ref="U79:Y81"/>
    <mergeCell ref="Z79:AB81"/>
    <mergeCell ref="U64:Y66"/>
    <mergeCell ref="Z64:AB66"/>
    <mergeCell ref="Z69:AB71"/>
    <mergeCell ref="P61:T61"/>
    <mergeCell ref="Z57:AB59"/>
    <mergeCell ref="P105:P106"/>
    <mergeCell ref="S105:T105"/>
    <mergeCell ref="K46:K47"/>
    <mergeCell ref="L46:L47"/>
    <mergeCell ref="M46:M47"/>
    <mergeCell ref="K51:K52"/>
    <mergeCell ref="L51:L52"/>
    <mergeCell ref="M56:M57"/>
    <mergeCell ref="N56:N57"/>
    <mergeCell ref="O56:O57"/>
    <mergeCell ref="S63:T63"/>
    <mergeCell ref="Q64:T66"/>
    <mergeCell ref="S73:T73"/>
    <mergeCell ref="P73:P74"/>
    <mergeCell ref="P56:P57"/>
    <mergeCell ref="S56:T56"/>
    <mergeCell ref="Q57:T59"/>
    <mergeCell ref="Z106:AB108"/>
    <mergeCell ref="U96:Y98"/>
    <mergeCell ref="Z96:AB98"/>
    <mergeCell ref="O41:O42"/>
    <mergeCell ref="P41:P42"/>
    <mergeCell ref="S41:T41"/>
    <mergeCell ref="Q42:T44"/>
    <mergeCell ref="K41:K42"/>
    <mergeCell ref="L41:L42"/>
    <mergeCell ref="M41:M42"/>
    <mergeCell ref="N41:N42"/>
    <mergeCell ref="N46:N47"/>
    <mergeCell ref="B100:B103"/>
    <mergeCell ref="B105:B108"/>
    <mergeCell ref="C105:C108"/>
    <mergeCell ref="K105:K106"/>
    <mergeCell ref="L105:L106"/>
    <mergeCell ref="B117:B120"/>
    <mergeCell ref="C117:C120"/>
    <mergeCell ref="Z145:AB147"/>
    <mergeCell ref="U148:Y148"/>
    <mergeCell ref="P142:T142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Q145:T147"/>
    <mergeCell ref="U145:Y147"/>
    <mergeCell ref="U116:Y116"/>
    <mergeCell ref="U101:Y103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Q150:T152"/>
    <mergeCell ref="U150:Y152"/>
    <mergeCell ref="Z150:AB152"/>
    <mergeCell ref="U118:Y120"/>
    <mergeCell ref="Z118:AB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Q155:T157"/>
    <mergeCell ref="U155:Y157"/>
    <mergeCell ref="Z155:AB157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Q160:T162"/>
    <mergeCell ref="U160:Y162"/>
    <mergeCell ref="Z160:AB162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Z165:AB167"/>
    <mergeCell ref="A168:T168"/>
    <mergeCell ref="P169:T169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Q172:T174"/>
    <mergeCell ref="U172:Y174"/>
    <mergeCell ref="Z172:AB174"/>
    <mergeCell ref="E166:J166"/>
    <mergeCell ref="E173:J173"/>
    <mergeCell ref="U175:Y175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Q177:T179"/>
    <mergeCell ref="U177:Y179"/>
    <mergeCell ref="Z177:AB179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Q182:T184"/>
    <mergeCell ref="U182:Y184"/>
    <mergeCell ref="Z182:AB184"/>
    <mergeCell ref="E178:J178"/>
    <mergeCell ref="E183:J183"/>
    <mergeCell ref="U185:Y185"/>
    <mergeCell ref="B186:B189"/>
    <mergeCell ref="C186:C189"/>
    <mergeCell ref="K186:K187"/>
    <mergeCell ref="L186:L187"/>
    <mergeCell ref="M186:M187"/>
    <mergeCell ref="N186:N187"/>
    <mergeCell ref="O186:O187"/>
    <mergeCell ref="P186:P187"/>
    <mergeCell ref="S186:T186"/>
    <mergeCell ref="Q187:T189"/>
    <mergeCell ref="U187:Y189"/>
    <mergeCell ref="A195:T195"/>
    <mergeCell ref="Z187:AB189"/>
    <mergeCell ref="U190:Y190"/>
    <mergeCell ref="B191:B194"/>
    <mergeCell ref="C191:C194"/>
    <mergeCell ref="K191:K192"/>
    <mergeCell ref="L191:L192"/>
    <mergeCell ref="M191:M192"/>
    <mergeCell ref="N191:N192"/>
    <mergeCell ref="O191:O192"/>
    <mergeCell ref="P191:P192"/>
    <mergeCell ref="S191:T191"/>
    <mergeCell ref="Q192:T194"/>
    <mergeCell ref="U192:Y194"/>
    <mergeCell ref="Z192:AB194"/>
    <mergeCell ref="E188:J188"/>
    <mergeCell ref="E193:J193"/>
    <mergeCell ref="E30:J30"/>
    <mergeCell ref="E31:J31"/>
    <mergeCell ref="E37:J37"/>
    <mergeCell ref="E38:J38"/>
    <mergeCell ref="E47:J47"/>
    <mergeCell ref="E42:J42"/>
    <mergeCell ref="E52:J52"/>
    <mergeCell ref="E64:J64"/>
    <mergeCell ref="E65:J65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3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3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3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3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3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462" t="s">
        <v>6</v>
      </c>
      <c r="B1" s="463"/>
      <c r="C1" s="463"/>
      <c r="D1" s="464"/>
      <c r="E1" s="465" t="s">
        <v>8</v>
      </c>
      <c r="F1" s="466"/>
      <c r="G1" s="466"/>
      <c r="H1" s="466"/>
      <c r="I1" s="466"/>
      <c r="J1" s="467"/>
      <c r="K1" s="41"/>
      <c r="L1" s="41"/>
      <c r="M1" s="41"/>
      <c r="N1" s="41"/>
      <c r="O1" s="41"/>
    </row>
    <row r="2" spans="1:15" x14ac:dyDescent="0.25">
      <c r="A2" s="468" t="s">
        <v>0</v>
      </c>
      <c r="B2" s="469"/>
      <c r="C2" s="469"/>
      <c r="D2" s="470"/>
      <c r="E2" s="471" t="s">
        <v>0</v>
      </c>
      <c r="F2" s="472"/>
      <c r="G2" s="472"/>
      <c r="H2" s="472"/>
      <c r="I2" s="472"/>
      <c r="J2" s="473"/>
      <c r="K2" s="474" t="s">
        <v>0</v>
      </c>
      <c r="L2" s="475"/>
      <c r="M2" s="475"/>
      <c r="N2" s="475"/>
      <c r="O2" s="475"/>
    </row>
    <row r="3" spans="1:15" x14ac:dyDescent="0.25">
      <c r="A3" s="477" t="s">
        <v>7</v>
      </c>
      <c r="B3" s="478"/>
      <c r="C3" s="478"/>
      <c r="D3" s="479"/>
      <c r="E3" s="480" t="s">
        <v>9</v>
      </c>
      <c r="F3" s="481"/>
      <c r="G3" s="481"/>
      <c r="H3" s="481"/>
      <c r="I3" s="481"/>
      <c r="J3" s="482"/>
      <c r="K3" s="476"/>
      <c r="L3" s="475"/>
      <c r="M3" s="475"/>
      <c r="N3" s="475"/>
      <c r="O3" s="475"/>
    </row>
    <row r="4" spans="1:15" thickBot="1" x14ac:dyDescent="0.35">
      <c r="A4" s="483" t="s">
        <v>0</v>
      </c>
      <c r="B4" s="484"/>
      <c r="C4" s="484"/>
      <c r="D4" s="485"/>
      <c r="E4" s="486" t="s">
        <v>0</v>
      </c>
      <c r="F4" s="487"/>
      <c r="G4" s="487"/>
      <c r="H4" s="487"/>
      <c r="I4" s="487"/>
      <c r="J4" s="488"/>
      <c r="K4" s="42"/>
      <c r="L4" s="42"/>
      <c r="M4" s="42"/>
      <c r="N4" s="42"/>
      <c r="O4" s="42"/>
    </row>
    <row r="5" spans="1:15" ht="26.45" thickTop="1" x14ac:dyDescent="0.3">
      <c r="A5" s="489" t="s">
        <v>193</v>
      </c>
      <c r="B5" s="490"/>
      <c r="C5" s="490"/>
      <c r="D5" s="490"/>
      <c r="E5" s="491" t="s">
        <v>0</v>
      </c>
      <c r="F5" s="491"/>
      <c r="G5" s="492" t="s">
        <v>2</v>
      </c>
      <c r="H5" s="493"/>
      <c r="I5" s="494" t="s">
        <v>0</v>
      </c>
      <c r="J5" s="495"/>
      <c r="K5" s="496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497" t="s">
        <v>198</v>
      </c>
      <c r="H6" s="498"/>
      <c r="I6" s="499"/>
      <c r="J6" s="51" t="s">
        <v>0</v>
      </c>
      <c r="K6" s="500" t="s">
        <v>0</v>
      </c>
      <c r="L6" s="501"/>
      <c r="M6" s="501"/>
      <c r="N6" s="501"/>
      <c r="O6" s="502"/>
    </row>
    <row r="7" spans="1:15" ht="15" customHeight="1" thickTop="1" x14ac:dyDescent="0.25">
      <c r="A7" s="52" t="s">
        <v>199</v>
      </c>
      <c r="B7" s="503" t="s">
        <v>215</v>
      </c>
      <c r="C7" s="53" t="s">
        <v>200</v>
      </c>
      <c r="D7" s="505" t="s">
        <v>216</v>
      </c>
      <c r="E7" s="505"/>
      <c r="F7" s="506" t="s">
        <v>0</v>
      </c>
      <c r="G7" s="508" t="s">
        <v>201</v>
      </c>
      <c r="H7" s="508"/>
      <c r="I7" s="54">
        <v>2</v>
      </c>
      <c r="J7" s="509" t="s">
        <v>235</v>
      </c>
      <c r="K7" s="510"/>
      <c r="L7" s="510"/>
      <c r="M7" s="510"/>
      <c r="N7" s="510"/>
      <c r="O7" s="511"/>
    </row>
    <row r="8" spans="1:15" ht="15" customHeight="1" thickBot="1" x14ac:dyDescent="0.3">
      <c r="A8" s="55">
        <v>1135</v>
      </c>
      <c r="B8" s="504"/>
      <c r="C8" s="56" t="s">
        <v>202</v>
      </c>
      <c r="D8" s="57" t="s">
        <v>217</v>
      </c>
      <c r="E8" s="57" t="s">
        <v>220</v>
      </c>
      <c r="F8" s="507"/>
      <c r="G8" s="512" t="s">
        <v>203</v>
      </c>
      <c r="H8" s="512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504"/>
      <c r="C9" s="56" t="s">
        <v>1</v>
      </c>
      <c r="D9" s="65" t="s">
        <v>218</v>
      </c>
      <c r="E9" s="65" t="s">
        <v>219</v>
      </c>
      <c r="F9" s="513" t="s">
        <v>0</v>
      </c>
      <c r="G9" s="512" t="s">
        <v>0</v>
      </c>
      <c r="H9" s="512"/>
      <c r="I9" s="58"/>
      <c r="J9" s="66"/>
      <c r="K9" s="66"/>
      <c r="L9" s="515" t="s">
        <v>0</v>
      </c>
      <c r="M9" s="516"/>
      <c r="N9" s="517"/>
      <c r="O9" s="520" t="s">
        <v>204</v>
      </c>
    </row>
    <row r="10" spans="1:15" ht="16.149999999999999" customHeight="1" thickBot="1" x14ac:dyDescent="0.3">
      <c r="A10" s="67">
        <v>1</v>
      </c>
      <c r="B10" s="504"/>
      <c r="C10" s="68" t="s">
        <v>192</v>
      </c>
      <c r="D10" s="69" t="s">
        <v>0</v>
      </c>
      <c r="E10" s="70" t="s">
        <v>0</v>
      </c>
      <c r="F10" s="514"/>
      <c r="G10" s="522" t="s">
        <v>0</v>
      </c>
      <c r="H10" s="522"/>
      <c r="I10" s="71"/>
      <c r="J10" s="72"/>
      <c r="K10" s="72"/>
      <c r="L10" s="518"/>
      <c r="M10" s="518"/>
      <c r="N10" s="519"/>
      <c r="O10" s="521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528" t="s">
        <v>0</v>
      </c>
      <c r="F11" s="529"/>
      <c r="G11" s="529"/>
      <c r="H11" s="529"/>
      <c r="I11" s="530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531"/>
      <c r="F12" s="532"/>
      <c r="G12" s="532"/>
      <c r="H12" s="532"/>
      <c r="I12" s="533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523" t="s">
        <v>221</v>
      </c>
      <c r="C13" s="53" t="s">
        <v>200</v>
      </c>
      <c r="D13" s="505" t="s">
        <v>216</v>
      </c>
      <c r="E13" s="505"/>
      <c r="F13" s="527"/>
      <c r="G13" s="508" t="s">
        <v>201</v>
      </c>
      <c r="H13" s="508"/>
      <c r="I13" s="87">
        <v>2</v>
      </c>
      <c r="J13" s="509" t="s">
        <v>235</v>
      </c>
      <c r="K13" s="510"/>
      <c r="L13" s="510"/>
      <c r="M13" s="510"/>
      <c r="N13" s="510"/>
      <c r="O13" s="511"/>
    </row>
    <row r="14" spans="1:15" ht="15" customHeight="1" thickBot="1" x14ac:dyDescent="0.3">
      <c r="A14" s="55">
        <v>1136</v>
      </c>
      <c r="B14" s="524"/>
      <c r="C14" s="56" t="s">
        <v>202</v>
      </c>
      <c r="D14" s="57" t="s">
        <v>217</v>
      </c>
      <c r="E14" s="57" t="s">
        <v>225</v>
      </c>
      <c r="F14" s="507"/>
      <c r="G14" s="512" t="s">
        <v>203</v>
      </c>
      <c r="H14" s="512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25"/>
      <c r="C15" s="56" t="s">
        <v>1</v>
      </c>
      <c r="D15" s="65" t="s">
        <v>222</v>
      </c>
      <c r="E15" s="65" t="s">
        <v>223</v>
      </c>
      <c r="F15" s="534"/>
      <c r="G15" s="535" t="s">
        <v>0</v>
      </c>
      <c r="H15" s="535"/>
      <c r="I15" s="88"/>
      <c r="J15" s="90"/>
      <c r="K15" s="66"/>
      <c r="L15" s="515" t="s">
        <v>0</v>
      </c>
      <c r="M15" s="516"/>
      <c r="N15" s="517"/>
      <c r="O15" s="520" t="s">
        <v>204</v>
      </c>
    </row>
    <row r="16" spans="1:15" ht="16.149999999999999" customHeight="1" thickBot="1" x14ac:dyDescent="0.3">
      <c r="A16" s="67">
        <v>2</v>
      </c>
      <c r="B16" s="526"/>
      <c r="C16" s="91" t="s">
        <v>192</v>
      </c>
      <c r="D16" s="92" t="s">
        <v>0</v>
      </c>
      <c r="E16" s="92" t="s">
        <v>0</v>
      </c>
      <c r="F16" s="534"/>
      <c r="G16" s="535" t="s">
        <v>0</v>
      </c>
      <c r="H16" s="535"/>
      <c r="I16" s="88"/>
      <c r="J16" s="93"/>
      <c r="K16" s="72"/>
      <c r="L16" s="518"/>
      <c r="M16" s="518"/>
      <c r="N16" s="519"/>
      <c r="O16" s="521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528" t="s">
        <v>0</v>
      </c>
      <c r="F17" s="529"/>
      <c r="G17" s="529"/>
      <c r="H17" s="529"/>
      <c r="I17" s="530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531"/>
      <c r="F18" s="532"/>
      <c r="G18" s="532"/>
      <c r="H18" s="532"/>
      <c r="I18" s="533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503" t="s">
        <v>226</v>
      </c>
      <c r="C19" s="53" t="s">
        <v>200</v>
      </c>
      <c r="D19" s="505" t="s">
        <v>216</v>
      </c>
      <c r="E19" s="505"/>
      <c r="F19" s="506" t="s">
        <v>0</v>
      </c>
      <c r="G19" s="508" t="s">
        <v>201</v>
      </c>
      <c r="H19" s="508"/>
      <c r="I19" s="54">
        <v>2</v>
      </c>
      <c r="J19" s="509" t="s">
        <v>235</v>
      </c>
      <c r="K19" s="510"/>
      <c r="L19" s="510"/>
      <c r="M19" s="510"/>
      <c r="N19" s="510"/>
      <c r="O19" s="511"/>
    </row>
    <row r="20" spans="1:15" ht="15" customHeight="1" thickBot="1" x14ac:dyDescent="0.3">
      <c r="A20" s="55">
        <v>1137</v>
      </c>
      <c r="B20" s="504"/>
      <c r="C20" s="56" t="s">
        <v>202</v>
      </c>
      <c r="D20" s="57" t="s">
        <v>217</v>
      </c>
      <c r="E20" s="57" t="s">
        <v>225</v>
      </c>
      <c r="F20" s="507"/>
      <c r="G20" s="512" t="s">
        <v>203</v>
      </c>
      <c r="H20" s="512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504"/>
      <c r="C21" s="56" t="s">
        <v>1</v>
      </c>
      <c r="D21" s="65" t="s">
        <v>227</v>
      </c>
      <c r="E21" s="65" t="s">
        <v>228</v>
      </c>
      <c r="F21" s="513" t="s">
        <v>0</v>
      </c>
      <c r="G21" s="512" t="s">
        <v>214</v>
      </c>
      <c r="H21" s="512"/>
      <c r="I21" s="58">
        <v>4</v>
      </c>
      <c r="J21" s="66"/>
      <c r="K21" s="66"/>
      <c r="L21" s="515" t="s">
        <v>0</v>
      </c>
      <c r="M21" s="516"/>
      <c r="N21" s="517"/>
      <c r="O21" s="520" t="s">
        <v>204</v>
      </c>
    </row>
    <row r="22" spans="1:15" ht="16.149999999999999" customHeight="1" thickBot="1" x14ac:dyDescent="0.3">
      <c r="A22" s="67">
        <v>3</v>
      </c>
      <c r="B22" s="504"/>
      <c r="C22" s="68" t="s">
        <v>192</v>
      </c>
      <c r="D22" s="69" t="s">
        <v>0</v>
      </c>
      <c r="E22" s="70" t="s">
        <v>0</v>
      </c>
      <c r="F22" s="514"/>
      <c r="G22" s="522" t="s">
        <v>0</v>
      </c>
      <c r="H22" s="522"/>
      <c r="I22" s="71"/>
      <c r="J22" s="72"/>
      <c r="K22" s="72"/>
      <c r="L22" s="518"/>
      <c r="M22" s="518"/>
      <c r="N22" s="519"/>
      <c r="O22" s="521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528" t="s">
        <v>0</v>
      </c>
      <c r="F23" s="529"/>
      <c r="G23" s="529"/>
      <c r="H23" s="529"/>
      <c r="I23" s="530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531"/>
      <c r="F24" s="532"/>
      <c r="G24" s="532"/>
      <c r="H24" s="532"/>
      <c r="I24" s="533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503" t="s">
        <v>229</v>
      </c>
      <c r="C25" s="53" t="s">
        <v>200</v>
      </c>
      <c r="D25" s="505" t="s">
        <v>216</v>
      </c>
      <c r="E25" s="505"/>
      <c r="F25" s="506" t="s">
        <v>0</v>
      </c>
      <c r="G25" s="512" t="s">
        <v>203</v>
      </c>
      <c r="H25" s="512"/>
      <c r="I25" s="54">
        <v>2</v>
      </c>
      <c r="J25" s="509" t="s">
        <v>235</v>
      </c>
      <c r="K25" s="510"/>
      <c r="L25" s="510"/>
      <c r="M25" s="510"/>
      <c r="N25" s="510"/>
      <c r="O25" s="511"/>
    </row>
    <row r="26" spans="1:15" ht="15" customHeight="1" thickBot="1" x14ac:dyDescent="0.3">
      <c r="A26" s="55">
        <v>1138</v>
      </c>
      <c r="B26" s="504"/>
      <c r="C26" s="56" t="s">
        <v>202</v>
      </c>
      <c r="D26" s="57" t="s">
        <v>230</v>
      </c>
      <c r="E26" s="57" t="s">
        <v>231</v>
      </c>
      <c r="F26" s="507"/>
      <c r="G26" s="512" t="s">
        <v>234</v>
      </c>
      <c r="H26" s="512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504"/>
      <c r="C27" s="56" t="s">
        <v>1</v>
      </c>
      <c r="D27" s="65" t="s">
        <v>232</v>
      </c>
      <c r="E27" s="65" t="s">
        <v>233</v>
      </c>
      <c r="F27" s="513" t="s">
        <v>0</v>
      </c>
      <c r="G27" s="512" t="s">
        <v>214</v>
      </c>
      <c r="H27" s="512"/>
      <c r="I27" s="58">
        <v>4</v>
      </c>
      <c r="J27" s="66"/>
      <c r="K27" s="66"/>
      <c r="L27" s="515" t="s">
        <v>0</v>
      </c>
      <c r="M27" s="516"/>
      <c r="N27" s="517"/>
      <c r="O27" s="520" t="s">
        <v>204</v>
      </c>
    </row>
    <row r="28" spans="1:15" ht="16.149999999999999" customHeight="1" thickBot="1" x14ac:dyDescent="0.3">
      <c r="A28" s="67">
        <v>4</v>
      </c>
      <c r="B28" s="504"/>
      <c r="C28" s="68" t="s">
        <v>192</v>
      </c>
      <c r="D28" s="69" t="s">
        <v>0</v>
      </c>
      <c r="E28" s="70" t="s">
        <v>0</v>
      </c>
      <c r="F28" s="514"/>
      <c r="G28" s="522" t="s">
        <v>0</v>
      </c>
      <c r="H28" s="522"/>
      <c r="I28" s="71"/>
      <c r="J28" s="72"/>
      <c r="K28" s="72"/>
      <c r="L28" s="518"/>
      <c r="M28" s="518"/>
      <c r="N28" s="519"/>
      <c r="O28" s="521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528" t="s">
        <v>0</v>
      </c>
      <c r="F29" s="529"/>
      <c r="G29" s="529"/>
      <c r="H29" s="529"/>
      <c r="I29" s="530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531"/>
      <c r="F30" s="532"/>
      <c r="G30" s="532"/>
      <c r="H30" s="532"/>
      <c r="I30" s="533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11:I12"/>
    <mergeCell ref="F15:F16"/>
    <mergeCell ref="G15:H15"/>
    <mergeCell ref="L15:N16"/>
    <mergeCell ref="O15:O16"/>
    <mergeCell ref="G16:H16"/>
    <mergeCell ref="B13:B16"/>
    <mergeCell ref="D13:E13"/>
    <mergeCell ref="F13:F14"/>
    <mergeCell ref="G13:H13"/>
    <mergeCell ref="J13:O13"/>
    <mergeCell ref="G14:H14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A4:D4"/>
    <mergeCell ref="E4:J4"/>
    <mergeCell ref="A5:D5"/>
    <mergeCell ref="E5:F5"/>
    <mergeCell ref="G5:H5"/>
    <mergeCell ref="I5:K5"/>
    <mergeCell ref="A1:D1"/>
    <mergeCell ref="E1:J1"/>
    <mergeCell ref="A2:D2"/>
    <mergeCell ref="E2:J2"/>
    <mergeCell ref="K2:O3"/>
    <mergeCell ref="A3:D3"/>
    <mergeCell ref="E3:J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2018-04-02T02:41:47Z</dcterms:modified>
</cp:coreProperties>
</file>