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N112" i="2" l="1"/>
  <c r="P112" i="2"/>
  <c r="P249" i="2"/>
  <c r="P222" i="2"/>
  <c r="P195" i="2"/>
  <c r="P168" i="2"/>
  <c r="P141" i="2"/>
  <c r="P114" i="2"/>
  <c r="P87" i="2"/>
  <c r="P60" i="2"/>
  <c r="P33" i="2"/>
  <c r="P139" i="2"/>
  <c r="N139" i="2"/>
  <c r="L139" i="2"/>
  <c r="K139" i="2"/>
  <c r="A139" i="2"/>
  <c r="AG137" i="2"/>
  <c r="AQ137" i="2"/>
  <c r="AE137" i="2"/>
  <c r="AO137" i="2"/>
  <c r="AG136" i="2"/>
  <c r="AQ136" i="2"/>
  <c r="AE136" i="2"/>
  <c r="N136" i="2"/>
  <c r="AS138" i="2"/>
  <c r="AO136" i="2"/>
  <c r="AS136" i="2"/>
  <c r="AS137" i="2"/>
  <c r="AI137" i="2"/>
  <c r="AK136" i="2"/>
  <c r="AM136" i="2"/>
  <c r="AI136" i="2"/>
  <c r="AK137" i="2"/>
  <c r="AU136" i="2"/>
  <c r="AM137" i="2"/>
  <c r="P107" i="2"/>
  <c r="N107" i="2"/>
  <c r="L107" i="2"/>
  <c r="K107" i="2"/>
  <c r="A107" i="2"/>
  <c r="AG105" i="2"/>
  <c r="AQ105" i="2"/>
  <c r="AE105" i="2"/>
  <c r="AG104" i="2"/>
  <c r="AQ104" i="2"/>
  <c r="AE104" i="2"/>
  <c r="N104" i="2"/>
  <c r="P70" i="2"/>
  <c r="N70" i="2"/>
  <c r="L70" i="2"/>
  <c r="K70" i="2"/>
  <c r="A70" i="2"/>
  <c r="AG68" i="2"/>
  <c r="AQ68" i="2"/>
  <c r="AE68" i="2"/>
  <c r="AG67" i="2"/>
  <c r="AQ67" i="2"/>
  <c r="AE67" i="2"/>
  <c r="N67" i="2"/>
  <c r="P43" i="2"/>
  <c r="N43" i="2"/>
  <c r="L43" i="2"/>
  <c r="K43" i="2"/>
  <c r="A43" i="2"/>
  <c r="AG41" i="2"/>
  <c r="AQ41" i="2"/>
  <c r="AE41" i="2"/>
  <c r="AO41" i="2"/>
  <c r="AG40" i="2"/>
  <c r="AQ40" i="2"/>
  <c r="AE40" i="2"/>
  <c r="AO40" i="2"/>
  <c r="N40" i="2"/>
  <c r="P38" i="2"/>
  <c r="N38" i="2"/>
  <c r="L38" i="2"/>
  <c r="K38" i="2"/>
  <c r="A38" i="2"/>
  <c r="AG36" i="2"/>
  <c r="AQ36" i="2"/>
  <c r="AE36" i="2"/>
  <c r="AG35" i="2"/>
  <c r="AQ35" i="2"/>
  <c r="AE35" i="2"/>
  <c r="N35" i="2"/>
  <c r="P11" i="2"/>
  <c r="N11" i="2"/>
  <c r="L11" i="2"/>
  <c r="K11" i="2"/>
  <c r="A11" i="2"/>
  <c r="AG9" i="2"/>
  <c r="AQ9" i="2"/>
  <c r="AE9" i="2"/>
  <c r="AO9" i="2"/>
  <c r="AG8" i="2"/>
  <c r="AE8" i="2"/>
  <c r="N8" i="2"/>
  <c r="AS69" i="2"/>
  <c r="AI68" i="2"/>
  <c r="AK67" i="2"/>
  <c r="AM67" i="2"/>
  <c r="AS106" i="2"/>
  <c r="AI105" i="2"/>
  <c r="AK104" i="2"/>
  <c r="AM104" i="2"/>
  <c r="AO68" i="2"/>
  <c r="AO105" i="2"/>
  <c r="AO104" i="2"/>
  <c r="AO67" i="2"/>
  <c r="AI67" i="2"/>
  <c r="AK68" i="2"/>
  <c r="AI104" i="2"/>
  <c r="AK105" i="2"/>
  <c r="AS37" i="2"/>
  <c r="AI36" i="2"/>
  <c r="AK35" i="2"/>
  <c r="AM35" i="2"/>
  <c r="AS40" i="2"/>
  <c r="AS41" i="2"/>
  <c r="AI8" i="2"/>
  <c r="AK9" i="2"/>
  <c r="AM9" i="2"/>
  <c r="AI41" i="2"/>
  <c r="AK40" i="2"/>
  <c r="AM40" i="2"/>
  <c r="AS42" i="2"/>
  <c r="AI40" i="2"/>
  <c r="AK41" i="2"/>
  <c r="AO36" i="2"/>
  <c r="AO35" i="2"/>
  <c r="AI35" i="2"/>
  <c r="AK36" i="2"/>
  <c r="AQ8" i="2"/>
  <c r="AS10" i="2"/>
  <c r="AI9" i="2"/>
  <c r="AK8" i="2"/>
  <c r="AM8" i="2"/>
  <c r="AO8" i="2"/>
  <c r="N205" i="2"/>
  <c r="K205" i="2"/>
  <c r="A205" i="2"/>
  <c r="J203" i="2"/>
  <c r="J204" i="2"/>
  <c r="I203" i="2"/>
  <c r="I204" i="2"/>
  <c r="H203" i="2"/>
  <c r="H204" i="2"/>
  <c r="G203" i="2"/>
  <c r="G204" i="2"/>
  <c r="F203" i="2"/>
  <c r="F204" i="2"/>
  <c r="E203" i="2"/>
  <c r="E204" i="2"/>
  <c r="N202" i="2"/>
  <c r="A242" i="2"/>
  <c r="J240" i="2"/>
  <c r="J241" i="2"/>
  <c r="I240" i="2"/>
  <c r="I241" i="2"/>
  <c r="H240" i="2"/>
  <c r="H241" i="2"/>
  <c r="G240" i="2"/>
  <c r="G241" i="2"/>
  <c r="F240" i="2"/>
  <c r="F241" i="2"/>
  <c r="E240" i="2"/>
  <c r="E241" i="2"/>
  <c r="J176" i="2"/>
  <c r="J177" i="2"/>
  <c r="I176" i="2"/>
  <c r="I177" i="2"/>
  <c r="H176" i="2"/>
  <c r="H177" i="2"/>
  <c r="G176" i="2"/>
  <c r="G177" i="2"/>
  <c r="F176" i="2"/>
  <c r="F177" i="2"/>
  <c r="E176" i="2"/>
  <c r="E177" i="2"/>
  <c r="G182" i="2"/>
  <c r="J182" i="2"/>
  <c r="AS35" i="2"/>
  <c r="AS36" i="2"/>
  <c r="AS8" i="2"/>
  <c r="AS9" i="2"/>
  <c r="AS67" i="2"/>
  <c r="AS68" i="2"/>
  <c r="AU104" i="2"/>
  <c r="AM105" i="2"/>
  <c r="AU67" i="2"/>
  <c r="AM68" i="2"/>
  <c r="AS104" i="2"/>
  <c r="AS105" i="2"/>
  <c r="AU40" i="2"/>
  <c r="AM41" i="2"/>
  <c r="AU35" i="2"/>
  <c r="AM36" i="2"/>
  <c r="AU8" i="2"/>
  <c r="J24" i="2"/>
  <c r="J25" i="2"/>
  <c r="I24" i="2"/>
  <c r="I25" i="2"/>
  <c r="H24" i="2"/>
  <c r="H25" i="2"/>
  <c r="G24" i="2"/>
  <c r="G25" i="2"/>
  <c r="F24" i="2"/>
  <c r="F25" i="2"/>
  <c r="E24" i="2"/>
  <c r="E25" i="2"/>
  <c r="N77" i="2"/>
  <c r="N50" i="2"/>
  <c r="N45" i="2"/>
  <c r="N28" i="2"/>
  <c r="N13" i="2"/>
  <c r="N18" i="2"/>
  <c r="A58" i="2"/>
  <c r="N55" i="2"/>
  <c r="K58" i="2"/>
  <c r="L58" i="2"/>
  <c r="N58" i="2"/>
  <c r="P58" i="2"/>
  <c r="P129" i="2"/>
  <c r="N129" i="2"/>
  <c r="L129" i="2"/>
  <c r="K129" i="2"/>
  <c r="A129" i="2"/>
  <c r="AG127" i="2"/>
  <c r="AQ127" i="2"/>
  <c r="AE127" i="2"/>
  <c r="AG126" i="2"/>
  <c r="AQ126" i="2"/>
  <c r="AE126" i="2"/>
  <c r="AO126" i="2"/>
  <c r="N126" i="2"/>
  <c r="P119" i="2"/>
  <c r="N119" i="2"/>
  <c r="L119" i="2"/>
  <c r="K119" i="2"/>
  <c r="A119" i="2"/>
  <c r="AG117" i="2"/>
  <c r="AQ117" i="2"/>
  <c r="AE117" i="2"/>
  <c r="AG116" i="2"/>
  <c r="AQ116" i="2"/>
  <c r="AE116" i="2"/>
  <c r="AO116" i="2"/>
  <c r="N116" i="2"/>
  <c r="L112" i="2"/>
  <c r="K112" i="2"/>
  <c r="A112" i="2"/>
  <c r="AG110" i="2"/>
  <c r="AQ110" i="2"/>
  <c r="AE110" i="2"/>
  <c r="AG109" i="2"/>
  <c r="AQ109" i="2"/>
  <c r="AE109" i="2"/>
  <c r="AO109" i="2"/>
  <c r="N109" i="2"/>
  <c r="P264" i="2"/>
  <c r="N264" i="2"/>
  <c r="L264" i="2"/>
  <c r="K264" i="2"/>
  <c r="A264" i="2"/>
  <c r="AG262" i="2"/>
  <c r="AQ262" i="2"/>
  <c r="AE262" i="2"/>
  <c r="AG261" i="2"/>
  <c r="AQ261" i="2"/>
  <c r="AE261" i="2"/>
  <c r="AO261" i="2"/>
  <c r="N261" i="2"/>
  <c r="P259" i="2"/>
  <c r="N259" i="2"/>
  <c r="L259" i="2"/>
  <c r="K259" i="2"/>
  <c r="A259" i="2"/>
  <c r="AG257" i="2"/>
  <c r="AQ257" i="2"/>
  <c r="AE257" i="2"/>
  <c r="AG256" i="2"/>
  <c r="AQ256" i="2"/>
  <c r="AE256" i="2"/>
  <c r="AO256" i="2"/>
  <c r="N256" i="2"/>
  <c r="P254" i="2"/>
  <c r="N254" i="2"/>
  <c r="L254" i="2"/>
  <c r="K254" i="2"/>
  <c r="A254" i="2"/>
  <c r="AG252" i="2"/>
  <c r="AE252" i="2"/>
  <c r="AO252" i="2"/>
  <c r="AG251" i="2"/>
  <c r="AQ251" i="2"/>
  <c r="AE251" i="2"/>
  <c r="N251" i="2"/>
  <c r="P247" i="2"/>
  <c r="N247" i="2"/>
  <c r="L247" i="2"/>
  <c r="K247" i="2"/>
  <c r="A247" i="2"/>
  <c r="AG245" i="2"/>
  <c r="AE245" i="2"/>
  <c r="AO245" i="2"/>
  <c r="AG244" i="2"/>
  <c r="AQ244" i="2"/>
  <c r="AE244" i="2"/>
  <c r="N244" i="2"/>
  <c r="N210" i="2"/>
  <c r="K210" i="2"/>
  <c r="A210" i="2"/>
  <c r="AG208" i="2"/>
  <c r="AE208" i="2"/>
  <c r="AO208" i="2"/>
  <c r="J208" i="2"/>
  <c r="J209" i="2"/>
  <c r="I208" i="2"/>
  <c r="I209" i="2"/>
  <c r="H208" i="2"/>
  <c r="H209" i="2"/>
  <c r="G208" i="2"/>
  <c r="G209" i="2"/>
  <c r="F208" i="2"/>
  <c r="F209" i="2"/>
  <c r="E208" i="2"/>
  <c r="E209" i="2"/>
  <c r="AG207" i="2"/>
  <c r="AQ207" i="2"/>
  <c r="AE207" i="2"/>
  <c r="N207" i="2"/>
  <c r="AG203" i="2"/>
  <c r="AE203" i="2"/>
  <c r="AO203" i="2"/>
  <c r="AG202" i="2"/>
  <c r="AQ202" i="2"/>
  <c r="AE202" i="2"/>
  <c r="N242" i="2"/>
  <c r="K242" i="2"/>
  <c r="AG240" i="2"/>
  <c r="AQ240" i="2"/>
  <c r="AE240" i="2"/>
  <c r="AG239" i="2"/>
  <c r="AQ239" i="2"/>
  <c r="AE239" i="2"/>
  <c r="N239" i="2"/>
  <c r="N237" i="2"/>
  <c r="K237" i="2"/>
  <c r="A237" i="2"/>
  <c r="AG235" i="2"/>
  <c r="AQ235" i="2"/>
  <c r="AE235" i="2"/>
  <c r="J235" i="2"/>
  <c r="I235" i="2"/>
  <c r="H235" i="2"/>
  <c r="G235" i="2"/>
  <c r="F235" i="2"/>
  <c r="E235" i="2"/>
  <c r="AG234" i="2"/>
  <c r="AQ234" i="2"/>
  <c r="AE234" i="2"/>
  <c r="N234" i="2"/>
  <c r="N232" i="2"/>
  <c r="K232" i="2"/>
  <c r="A232" i="2"/>
  <c r="AG230" i="2"/>
  <c r="AQ230" i="2"/>
  <c r="AE230" i="2"/>
  <c r="J230" i="2"/>
  <c r="I230" i="2"/>
  <c r="H230" i="2"/>
  <c r="G230" i="2"/>
  <c r="F230" i="2"/>
  <c r="E230" i="2"/>
  <c r="AG229" i="2"/>
  <c r="AQ229" i="2"/>
  <c r="AE229" i="2"/>
  <c r="N229" i="2"/>
  <c r="N227" i="2"/>
  <c r="K227" i="2"/>
  <c r="A227" i="2"/>
  <c r="AG225" i="2"/>
  <c r="AQ225" i="2"/>
  <c r="AE225" i="2"/>
  <c r="J225" i="2"/>
  <c r="I225" i="2"/>
  <c r="H225" i="2"/>
  <c r="G225" i="2"/>
  <c r="F225" i="2"/>
  <c r="E225" i="2"/>
  <c r="AG224" i="2"/>
  <c r="AQ224" i="2"/>
  <c r="AE224" i="2"/>
  <c r="N224" i="2"/>
  <c r="N220" i="2"/>
  <c r="K220" i="2"/>
  <c r="A220" i="2"/>
  <c r="AG218" i="2"/>
  <c r="AQ218" i="2"/>
  <c r="AE218" i="2"/>
  <c r="J218" i="2"/>
  <c r="I218" i="2"/>
  <c r="H218" i="2"/>
  <c r="G218" i="2"/>
  <c r="F218" i="2"/>
  <c r="E218" i="2"/>
  <c r="AG217" i="2"/>
  <c r="AQ217" i="2"/>
  <c r="AE217" i="2"/>
  <c r="N217" i="2"/>
  <c r="N200" i="2"/>
  <c r="K200" i="2"/>
  <c r="A200" i="2"/>
  <c r="AG198" i="2"/>
  <c r="AQ198" i="2"/>
  <c r="AE198" i="2"/>
  <c r="AO198" i="2"/>
  <c r="J198" i="2"/>
  <c r="J199" i="2"/>
  <c r="I198" i="2"/>
  <c r="I199" i="2"/>
  <c r="H198" i="2"/>
  <c r="H199" i="2"/>
  <c r="G198" i="2"/>
  <c r="G199" i="2"/>
  <c r="F198" i="2"/>
  <c r="F199" i="2"/>
  <c r="E198" i="2"/>
  <c r="E199" i="2"/>
  <c r="AG197" i="2"/>
  <c r="AQ197" i="2"/>
  <c r="AE197" i="2"/>
  <c r="N197" i="2"/>
  <c r="N215" i="2"/>
  <c r="K215" i="2"/>
  <c r="A215" i="2"/>
  <c r="AG213" i="2"/>
  <c r="AQ213" i="2"/>
  <c r="AE213" i="2"/>
  <c r="AO213" i="2"/>
  <c r="J213" i="2"/>
  <c r="I213" i="2"/>
  <c r="H213" i="2"/>
  <c r="G213" i="2"/>
  <c r="F213" i="2"/>
  <c r="E213" i="2"/>
  <c r="AG212" i="2"/>
  <c r="AQ212" i="2"/>
  <c r="AE212" i="2"/>
  <c r="N212" i="2"/>
  <c r="N188" i="2"/>
  <c r="K188" i="2"/>
  <c r="A188" i="2"/>
  <c r="AG186" i="2"/>
  <c r="AE186" i="2"/>
  <c r="AO186" i="2"/>
  <c r="J186" i="2"/>
  <c r="J187" i="2"/>
  <c r="I186" i="2"/>
  <c r="I187" i="2"/>
  <c r="H186" i="2"/>
  <c r="H187" i="2"/>
  <c r="G186" i="2"/>
  <c r="G187" i="2"/>
  <c r="F186" i="2"/>
  <c r="F187" i="2"/>
  <c r="E186" i="2"/>
  <c r="E187" i="2"/>
  <c r="AG185" i="2"/>
  <c r="AQ185" i="2"/>
  <c r="AE185" i="2"/>
  <c r="N185" i="2"/>
  <c r="N193" i="2"/>
  <c r="K193" i="2"/>
  <c r="A193" i="2"/>
  <c r="AG191" i="2"/>
  <c r="AE191" i="2"/>
  <c r="AO191" i="2"/>
  <c r="J191" i="2"/>
  <c r="I191" i="2"/>
  <c r="I192" i="2"/>
  <c r="H191" i="2"/>
  <c r="H192" i="2"/>
  <c r="G191" i="2"/>
  <c r="F191" i="2"/>
  <c r="F192" i="2"/>
  <c r="E191" i="2"/>
  <c r="E192" i="2"/>
  <c r="AG190" i="2"/>
  <c r="AQ190" i="2"/>
  <c r="AE190" i="2"/>
  <c r="N190" i="2"/>
  <c r="N178" i="2"/>
  <c r="K178" i="2"/>
  <c r="A178" i="2"/>
  <c r="AG176" i="2"/>
  <c r="AQ176" i="2"/>
  <c r="AE176" i="2"/>
  <c r="AG175" i="2"/>
  <c r="AE175" i="2"/>
  <c r="AO175" i="2"/>
  <c r="N175" i="2"/>
  <c r="P183" i="2"/>
  <c r="N183" i="2"/>
  <c r="L183" i="2"/>
  <c r="K183" i="2"/>
  <c r="A183" i="2"/>
  <c r="AG181" i="2"/>
  <c r="AQ181" i="2"/>
  <c r="AE181" i="2"/>
  <c r="I181" i="2"/>
  <c r="I182" i="2"/>
  <c r="H181" i="2"/>
  <c r="H182" i="2"/>
  <c r="F181" i="2"/>
  <c r="F182" i="2"/>
  <c r="E181" i="2"/>
  <c r="E182" i="2"/>
  <c r="AG180" i="2"/>
  <c r="AQ180" i="2"/>
  <c r="AE180" i="2"/>
  <c r="AO180" i="2"/>
  <c r="N180" i="2"/>
  <c r="N166" i="2"/>
  <c r="K166" i="2"/>
  <c r="A166" i="2"/>
  <c r="AG164" i="2"/>
  <c r="AQ164" i="2"/>
  <c r="AE164" i="2"/>
  <c r="AO164" i="2"/>
  <c r="J164" i="2"/>
  <c r="I164" i="2"/>
  <c r="I165" i="2"/>
  <c r="H164" i="2"/>
  <c r="H165" i="2"/>
  <c r="G164" i="2"/>
  <c r="F164" i="2"/>
  <c r="F165" i="2"/>
  <c r="E164" i="2"/>
  <c r="E165" i="2"/>
  <c r="AG163" i="2"/>
  <c r="AE163" i="2"/>
  <c r="AO163" i="2"/>
  <c r="N163" i="2"/>
  <c r="P173" i="2"/>
  <c r="N173" i="2"/>
  <c r="L173" i="2"/>
  <c r="K173" i="2"/>
  <c r="A173" i="2"/>
  <c r="AG171" i="2"/>
  <c r="AQ171" i="2"/>
  <c r="AE171" i="2"/>
  <c r="J171" i="2"/>
  <c r="I171" i="2"/>
  <c r="H171" i="2"/>
  <c r="G171" i="2"/>
  <c r="F171" i="2"/>
  <c r="E171" i="2"/>
  <c r="AG170" i="2"/>
  <c r="AQ170" i="2"/>
  <c r="AE170" i="2"/>
  <c r="AO170" i="2"/>
  <c r="N170" i="2"/>
  <c r="N156" i="2"/>
  <c r="K156" i="2"/>
  <c r="A156" i="2"/>
  <c r="AG154" i="2"/>
  <c r="AQ154" i="2"/>
  <c r="AE154" i="2"/>
  <c r="J154" i="2"/>
  <c r="J155" i="2"/>
  <c r="I154" i="2"/>
  <c r="I155" i="2"/>
  <c r="H154" i="2"/>
  <c r="H155" i="2"/>
  <c r="G154" i="2"/>
  <c r="G155" i="2"/>
  <c r="F154" i="2"/>
  <c r="F155" i="2"/>
  <c r="E154" i="2"/>
  <c r="E155" i="2"/>
  <c r="AG153" i="2"/>
  <c r="AQ153" i="2"/>
  <c r="AE153" i="2"/>
  <c r="N153" i="2"/>
  <c r="N48" i="2"/>
  <c r="N31" i="2"/>
  <c r="N16" i="2"/>
  <c r="N26" i="2"/>
  <c r="AI202" i="2"/>
  <c r="AK203" i="2"/>
  <c r="AM203" i="2"/>
  <c r="AI127" i="2"/>
  <c r="AK126" i="2"/>
  <c r="AM126" i="2"/>
  <c r="AI110" i="2"/>
  <c r="AK109" i="2"/>
  <c r="AM109" i="2"/>
  <c r="AS236" i="2"/>
  <c r="AI262" i="2"/>
  <c r="AK261" i="2"/>
  <c r="AM261" i="2"/>
  <c r="AI117" i="2"/>
  <c r="AK116" i="2"/>
  <c r="AM116" i="2"/>
  <c r="AI257" i="2"/>
  <c r="AK256" i="2"/>
  <c r="AM256" i="2"/>
  <c r="AI240" i="2"/>
  <c r="AK239" i="2"/>
  <c r="AM239" i="2"/>
  <c r="AS241" i="2"/>
  <c r="AI235" i="2"/>
  <c r="AK234" i="2"/>
  <c r="AM234" i="2"/>
  <c r="AI230" i="2"/>
  <c r="AK229" i="2"/>
  <c r="AM229" i="2"/>
  <c r="AS231" i="2"/>
  <c r="AI225" i="2"/>
  <c r="AK224" i="2"/>
  <c r="AM224" i="2"/>
  <c r="AS226" i="2"/>
  <c r="AI218" i="2"/>
  <c r="AK217" i="2"/>
  <c r="AM217" i="2"/>
  <c r="AS219" i="2"/>
  <c r="AS199" i="2"/>
  <c r="AS182" i="2"/>
  <c r="AI164" i="2"/>
  <c r="AK163" i="2"/>
  <c r="AM163" i="2"/>
  <c r="AS165" i="2"/>
  <c r="AS172" i="2"/>
  <c r="AQ203" i="2"/>
  <c r="AI203" i="2"/>
  <c r="AK202" i="2"/>
  <c r="AQ252" i="2"/>
  <c r="AI252" i="2"/>
  <c r="AK251" i="2"/>
  <c r="AM251" i="2"/>
  <c r="AI244" i="2"/>
  <c r="AK245" i="2"/>
  <c r="AS246" i="2"/>
  <c r="AO244" i="2"/>
  <c r="AI251" i="2"/>
  <c r="AK252" i="2"/>
  <c r="AS253" i="2"/>
  <c r="AO251" i="2"/>
  <c r="AQ245" i="2"/>
  <c r="AI245" i="2"/>
  <c r="AK244" i="2"/>
  <c r="AM244" i="2"/>
  <c r="AS204" i="2"/>
  <c r="AO202" i="2"/>
  <c r="AI207" i="2"/>
  <c r="AK208" i="2"/>
  <c r="AS209" i="2"/>
  <c r="AO207" i="2"/>
  <c r="AQ208" i="2"/>
  <c r="AI208" i="2"/>
  <c r="AK207" i="2"/>
  <c r="AM207" i="2"/>
  <c r="AO257" i="2"/>
  <c r="AS256" i="2"/>
  <c r="AS257" i="2"/>
  <c r="AO262" i="2"/>
  <c r="AS261" i="2"/>
  <c r="AS262" i="2"/>
  <c r="AO110" i="2"/>
  <c r="AS109" i="2"/>
  <c r="AS110" i="2"/>
  <c r="AO117" i="2"/>
  <c r="AS116" i="2"/>
  <c r="AS117" i="2"/>
  <c r="AO127" i="2"/>
  <c r="AS126" i="2"/>
  <c r="AS127" i="2"/>
  <c r="AS258" i="2"/>
  <c r="AS263" i="2"/>
  <c r="AS111" i="2"/>
  <c r="AS118" i="2"/>
  <c r="AS128" i="2"/>
  <c r="AI256" i="2"/>
  <c r="AK257" i="2"/>
  <c r="AI261" i="2"/>
  <c r="AK262" i="2"/>
  <c r="AI109" i="2"/>
  <c r="AK110" i="2"/>
  <c r="AI116" i="2"/>
  <c r="AK117" i="2"/>
  <c r="AI126" i="2"/>
  <c r="AK127" i="2"/>
  <c r="AS187" i="2"/>
  <c r="AO185" i="2"/>
  <c r="AI175" i="2"/>
  <c r="AK176" i="2"/>
  <c r="AQ175" i="2"/>
  <c r="AQ191" i="2"/>
  <c r="AI191" i="2"/>
  <c r="AK190" i="2"/>
  <c r="AM190" i="2"/>
  <c r="AI181" i="2"/>
  <c r="AK180" i="2"/>
  <c r="AM180" i="2"/>
  <c r="AO181" i="2"/>
  <c r="AS180" i="2"/>
  <c r="AS181" i="2"/>
  <c r="AS177" i="2"/>
  <c r="AS192" i="2"/>
  <c r="AO190" i="2"/>
  <c r="AS155" i="2"/>
  <c r="AQ163" i="2"/>
  <c r="AS163" i="2"/>
  <c r="AS164" i="2"/>
  <c r="AI163" i="2"/>
  <c r="AK164" i="2"/>
  <c r="AI171" i="2"/>
  <c r="AK170" i="2"/>
  <c r="AM170" i="2"/>
  <c r="AO171" i="2"/>
  <c r="AS170" i="2"/>
  <c r="AS171" i="2"/>
  <c r="AI176" i="2"/>
  <c r="AK175" i="2"/>
  <c r="AM175" i="2"/>
  <c r="AO176" i="2"/>
  <c r="AQ186" i="2"/>
  <c r="AI186" i="2"/>
  <c r="AK185" i="2"/>
  <c r="AM185" i="2"/>
  <c r="AI154" i="2"/>
  <c r="AK153" i="2"/>
  <c r="AM153" i="2"/>
  <c r="AO154" i="2"/>
  <c r="AS214" i="2"/>
  <c r="AO212" i="2"/>
  <c r="AS212" i="2"/>
  <c r="AS213" i="2"/>
  <c r="AI213" i="2"/>
  <c r="AK212" i="2"/>
  <c r="AM212" i="2"/>
  <c r="AO197" i="2"/>
  <c r="AS197" i="2"/>
  <c r="AS198" i="2"/>
  <c r="AI198" i="2"/>
  <c r="AK197" i="2"/>
  <c r="AM197" i="2"/>
  <c r="AO218" i="2"/>
  <c r="AO225" i="2"/>
  <c r="AO230" i="2"/>
  <c r="AO235" i="2"/>
  <c r="AO240" i="2"/>
  <c r="AO153" i="2"/>
  <c r="AI190" i="2"/>
  <c r="AK191" i="2"/>
  <c r="AI185" i="2"/>
  <c r="AK186" i="2"/>
  <c r="AI212" i="2"/>
  <c r="AK213" i="2"/>
  <c r="AI197" i="2"/>
  <c r="AK198" i="2"/>
  <c r="AO217" i="2"/>
  <c r="AO224" i="2"/>
  <c r="AO229" i="2"/>
  <c r="AO234" i="2"/>
  <c r="AO239" i="2"/>
  <c r="AI153" i="2"/>
  <c r="AK154" i="2"/>
  <c r="AI170" i="2"/>
  <c r="AK171" i="2"/>
  <c r="AI180" i="2"/>
  <c r="AK181" i="2"/>
  <c r="AI217" i="2"/>
  <c r="AK218" i="2"/>
  <c r="AI224" i="2"/>
  <c r="AK225" i="2"/>
  <c r="AI229" i="2"/>
  <c r="AK230" i="2"/>
  <c r="AI234" i="2"/>
  <c r="AK235" i="2"/>
  <c r="AI239" i="2"/>
  <c r="AK240" i="2"/>
  <c r="P97" i="2"/>
  <c r="P92" i="2"/>
  <c r="P65" i="2"/>
  <c r="P53" i="2"/>
  <c r="P16" i="2"/>
  <c r="P26" i="2"/>
  <c r="L97" i="2"/>
  <c r="L92" i="2"/>
  <c r="L65" i="2"/>
  <c r="L53" i="2"/>
  <c r="L16" i="2"/>
  <c r="L26" i="2"/>
  <c r="P2" i="2"/>
  <c r="P7" i="2"/>
  <c r="N21" i="2"/>
  <c r="N53" i="2"/>
  <c r="N80" i="2"/>
  <c r="N131" i="2"/>
  <c r="A161" i="2"/>
  <c r="A146" i="2"/>
  <c r="A151" i="2"/>
  <c r="A124" i="2"/>
  <c r="A102" i="2"/>
  <c r="A97" i="2"/>
  <c r="A92" i="2"/>
  <c r="A85" i="2"/>
  <c r="A134" i="2"/>
  <c r="A65" i="2"/>
  <c r="AE158" i="2"/>
  <c r="AG158" i="2"/>
  <c r="AQ158" i="2"/>
  <c r="AE159" i="2"/>
  <c r="AG159" i="2"/>
  <c r="AQ159" i="2"/>
  <c r="AE143" i="2"/>
  <c r="AG143" i="2"/>
  <c r="AQ143" i="2"/>
  <c r="AE144" i="2"/>
  <c r="AO144" i="2"/>
  <c r="AG144" i="2"/>
  <c r="AE148" i="2"/>
  <c r="AG148" i="2"/>
  <c r="AQ148" i="2"/>
  <c r="AE149" i="2"/>
  <c r="AO149" i="2"/>
  <c r="AG149" i="2"/>
  <c r="AQ149" i="2"/>
  <c r="AE121" i="2"/>
  <c r="AO121" i="2"/>
  <c r="AG121" i="2"/>
  <c r="AQ121" i="2"/>
  <c r="AE122" i="2"/>
  <c r="AG122" i="2"/>
  <c r="AQ122" i="2"/>
  <c r="AE99" i="2"/>
  <c r="AG99" i="2"/>
  <c r="AQ99" i="2"/>
  <c r="AE100" i="2"/>
  <c r="AG100" i="2"/>
  <c r="AQ100" i="2"/>
  <c r="AE94" i="2"/>
  <c r="AG94" i="2"/>
  <c r="AQ94" i="2"/>
  <c r="AE95" i="2"/>
  <c r="AO95" i="2"/>
  <c r="AG95" i="2"/>
  <c r="AQ95" i="2"/>
  <c r="AE89" i="2"/>
  <c r="AO89" i="2"/>
  <c r="AG89" i="2"/>
  <c r="AQ89" i="2"/>
  <c r="AE90" i="2"/>
  <c r="AG90" i="2"/>
  <c r="AQ90" i="2"/>
  <c r="AE82" i="2"/>
  <c r="AG82" i="2"/>
  <c r="AQ82" i="2"/>
  <c r="AE83" i="2"/>
  <c r="AO83" i="2"/>
  <c r="AG83" i="2"/>
  <c r="AQ83" i="2"/>
  <c r="AG131" i="2"/>
  <c r="AQ131" i="2"/>
  <c r="AE131" i="2"/>
  <c r="AG132" i="2"/>
  <c r="AQ132" i="2"/>
  <c r="AE132" i="2"/>
  <c r="AO132" i="2"/>
  <c r="AG72" i="2"/>
  <c r="AQ72" i="2"/>
  <c r="AE72" i="2"/>
  <c r="AG73" i="2"/>
  <c r="AQ73" i="2"/>
  <c r="AE73" i="2"/>
  <c r="AG55" i="2"/>
  <c r="AE55" i="2"/>
  <c r="AG56" i="2"/>
  <c r="AQ56" i="2"/>
  <c r="AE56" i="2"/>
  <c r="AG63" i="2"/>
  <c r="AQ63" i="2"/>
  <c r="AE63" i="2"/>
  <c r="AG62" i="2"/>
  <c r="AQ62" i="2"/>
  <c r="AE62" i="2"/>
  <c r="AG77" i="2"/>
  <c r="AQ77" i="2"/>
  <c r="AE77" i="2"/>
  <c r="AG78" i="2"/>
  <c r="AQ78" i="2"/>
  <c r="AE78" i="2"/>
  <c r="AO78" i="2"/>
  <c r="AG51" i="2"/>
  <c r="AQ51" i="2"/>
  <c r="AE51" i="2"/>
  <c r="AO51" i="2"/>
  <c r="AG50" i="2"/>
  <c r="AQ50" i="2"/>
  <c r="AE50" i="2"/>
  <c r="AO50" i="2"/>
  <c r="AG45" i="2"/>
  <c r="AQ45" i="2"/>
  <c r="AE45" i="2"/>
  <c r="AG46" i="2"/>
  <c r="AQ46" i="2"/>
  <c r="AE46" i="2"/>
  <c r="AO46" i="2"/>
  <c r="AG28" i="2"/>
  <c r="AE28" i="2"/>
  <c r="AG29" i="2"/>
  <c r="AQ29" i="2"/>
  <c r="AE29" i="2"/>
  <c r="AG13" i="2"/>
  <c r="AQ13" i="2"/>
  <c r="AE13" i="2"/>
  <c r="AG14" i="2"/>
  <c r="AQ14" i="2"/>
  <c r="AE14" i="2"/>
  <c r="AG23" i="2"/>
  <c r="AQ23" i="2"/>
  <c r="AE23" i="2"/>
  <c r="AG24" i="2"/>
  <c r="AQ24" i="2"/>
  <c r="AE24" i="2"/>
  <c r="AO24" i="2"/>
  <c r="AG18" i="2"/>
  <c r="AQ18" i="2"/>
  <c r="AE18" i="2"/>
  <c r="AG19" i="2"/>
  <c r="AQ19" i="2"/>
  <c r="AE19" i="2"/>
  <c r="AO19" i="2"/>
  <c r="AB266" i="2"/>
  <c r="AB1" i="2"/>
  <c r="M3" i="2"/>
  <c r="N3" i="2"/>
  <c r="AA266" i="2"/>
  <c r="AA1" i="2"/>
  <c r="K3" i="2"/>
  <c r="L3" i="2"/>
  <c r="Z266" i="2"/>
  <c r="Z1" i="2"/>
  <c r="I3" i="2"/>
  <c r="S266" i="2"/>
  <c r="O1" i="2"/>
  <c r="Q266" i="2"/>
  <c r="N1" i="2"/>
  <c r="O266" i="2"/>
  <c r="L1" i="2"/>
  <c r="M266" i="2"/>
  <c r="J1" i="2"/>
  <c r="K266" i="2"/>
  <c r="B1" i="2"/>
  <c r="N161" i="2"/>
  <c r="K161" i="2"/>
  <c r="N158" i="2"/>
  <c r="N146" i="2"/>
  <c r="K146" i="2"/>
  <c r="J144" i="2"/>
  <c r="J145" i="2"/>
  <c r="I144" i="2"/>
  <c r="I145" i="2"/>
  <c r="H144" i="2"/>
  <c r="H145" i="2"/>
  <c r="G144" i="2"/>
  <c r="G145" i="2"/>
  <c r="F144" i="2"/>
  <c r="F145" i="2"/>
  <c r="E144" i="2"/>
  <c r="E145" i="2"/>
  <c r="N143" i="2"/>
  <c r="N151" i="2"/>
  <c r="K151" i="2"/>
  <c r="J149" i="2"/>
  <c r="J150" i="2"/>
  <c r="I149" i="2"/>
  <c r="I150" i="2"/>
  <c r="H149" i="2"/>
  <c r="H150" i="2"/>
  <c r="G149" i="2"/>
  <c r="G150" i="2"/>
  <c r="F149" i="2"/>
  <c r="F150" i="2"/>
  <c r="E149" i="2"/>
  <c r="E150" i="2"/>
  <c r="N148" i="2"/>
  <c r="N124" i="2"/>
  <c r="K124" i="2"/>
  <c r="N121" i="2"/>
  <c r="N102" i="2"/>
  <c r="K102" i="2"/>
  <c r="N99" i="2"/>
  <c r="N97" i="2"/>
  <c r="K97" i="2"/>
  <c r="N94" i="2"/>
  <c r="N92" i="2"/>
  <c r="K92" i="2"/>
  <c r="N89" i="2"/>
  <c r="N85" i="2"/>
  <c r="K85" i="2"/>
  <c r="N82" i="2"/>
  <c r="N134" i="2"/>
  <c r="K134" i="2"/>
  <c r="N75" i="2"/>
  <c r="K75" i="2"/>
  <c r="A75" i="2"/>
  <c r="N72" i="2"/>
  <c r="N65" i="2"/>
  <c r="K65" i="2"/>
  <c r="N62" i="2"/>
  <c r="K80" i="2"/>
  <c r="A80" i="2"/>
  <c r="K53" i="2"/>
  <c r="A53" i="2"/>
  <c r="K48" i="2"/>
  <c r="A48" i="2"/>
  <c r="K31" i="2"/>
  <c r="A31" i="2"/>
  <c r="J29" i="2"/>
  <c r="J30" i="2"/>
  <c r="I29" i="2"/>
  <c r="I30" i="2"/>
  <c r="H29" i="2"/>
  <c r="H30" i="2"/>
  <c r="G29" i="2"/>
  <c r="G30" i="2"/>
  <c r="F29" i="2"/>
  <c r="F30" i="2"/>
  <c r="E29" i="2"/>
  <c r="E30" i="2"/>
  <c r="K16" i="2"/>
  <c r="A16" i="2"/>
  <c r="K26" i="2"/>
  <c r="A26" i="2"/>
  <c r="A21" i="2"/>
  <c r="K21" i="2"/>
  <c r="AS190" i="2"/>
  <c r="AS191" i="2"/>
  <c r="AI56" i="2"/>
  <c r="AS251" i="2"/>
  <c r="AS252" i="2"/>
  <c r="AI55" i="2"/>
  <c r="AK56" i="2"/>
  <c r="AM56" i="2"/>
  <c r="AQ55" i="2"/>
  <c r="AI63" i="2"/>
  <c r="J3" i="2"/>
  <c r="AI23" i="2"/>
  <c r="AK24" i="2"/>
  <c r="AM24" i="2"/>
  <c r="AI13" i="2"/>
  <c r="AK14" i="2"/>
  <c r="AI77" i="2"/>
  <c r="AK78" i="2"/>
  <c r="AI82" i="2"/>
  <c r="AK83" i="2"/>
  <c r="AM83" i="2"/>
  <c r="AI90" i="2"/>
  <c r="AK89" i="2"/>
  <c r="AM89" i="2"/>
  <c r="AI94" i="2"/>
  <c r="AK95" i="2"/>
  <c r="AM95" i="2"/>
  <c r="AS175" i="2"/>
  <c r="AS176" i="2"/>
  <c r="AI14" i="2"/>
  <c r="AK13" i="2"/>
  <c r="AM13" i="2"/>
  <c r="AI144" i="2"/>
  <c r="AI83" i="2"/>
  <c r="AK82" i="2"/>
  <c r="AM82" i="2"/>
  <c r="AS202" i="2"/>
  <c r="AS203" i="2"/>
  <c r="AS207" i="2"/>
  <c r="AS208" i="2"/>
  <c r="AS234" i="2"/>
  <c r="AS235" i="2"/>
  <c r="AS224" i="2"/>
  <c r="AS225" i="2"/>
  <c r="AI159" i="2"/>
  <c r="AK158" i="2"/>
  <c r="AM158" i="2"/>
  <c r="AI158" i="2"/>
  <c r="AK159" i="2"/>
  <c r="AO159" i="2"/>
  <c r="AO158" i="2"/>
  <c r="AS160" i="2"/>
  <c r="AM159" i="2"/>
  <c r="AQ144" i="2"/>
  <c r="AI143" i="2"/>
  <c r="AK144" i="2"/>
  <c r="AM144" i="2"/>
  <c r="AO143" i="2"/>
  <c r="AS145" i="2"/>
  <c r="AK143" i="2"/>
  <c r="AM143" i="2"/>
  <c r="AI149" i="2"/>
  <c r="AK148" i="2"/>
  <c r="AM148" i="2"/>
  <c r="AI148" i="2"/>
  <c r="AK149" i="2"/>
  <c r="AM149" i="2"/>
  <c r="AO148" i="2"/>
  <c r="AS148" i="2"/>
  <c r="AS149" i="2"/>
  <c r="AS150" i="2"/>
  <c r="AI122" i="2"/>
  <c r="AI121" i="2"/>
  <c r="AK122" i="2"/>
  <c r="AM122" i="2"/>
  <c r="AS123" i="2"/>
  <c r="AO122" i="2"/>
  <c r="AS121" i="2"/>
  <c r="AS122" i="2"/>
  <c r="AK121" i="2"/>
  <c r="AM121" i="2"/>
  <c r="AI100" i="2"/>
  <c r="AK99" i="2"/>
  <c r="AM99" i="2"/>
  <c r="AI99" i="2"/>
  <c r="AK100" i="2"/>
  <c r="AM100" i="2"/>
  <c r="AO100" i="2"/>
  <c r="AO99" i="2"/>
  <c r="AS101" i="2"/>
  <c r="AI95" i="2"/>
  <c r="AK94" i="2"/>
  <c r="AM94" i="2"/>
  <c r="AS96" i="2"/>
  <c r="AO94" i="2"/>
  <c r="AS94" i="2"/>
  <c r="AS95" i="2"/>
  <c r="AO90" i="2"/>
  <c r="AS89" i="2"/>
  <c r="AS90" i="2"/>
  <c r="AS91" i="2"/>
  <c r="AI89" i="2"/>
  <c r="AK90" i="2"/>
  <c r="AS84" i="2"/>
  <c r="AO82" i="2"/>
  <c r="AS82" i="2"/>
  <c r="AS83" i="2"/>
  <c r="AI132" i="2"/>
  <c r="AK131" i="2"/>
  <c r="AM131" i="2"/>
  <c r="AI131" i="2"/>
  <c r="AK132" i="2"/>
  <c r="AM132" i="2"/>
  <c r="AO131" i="2"/>
  <c r="AS131" i="2"/>
  <c r="AS132" i="2"/>
  <c r="AS133" i="2"/>
  <c r="AI73" i="2"/>
  <c r="AK72" i="2"/>
  <c r="AM72" i="2"/>
  <c r="AI72" i="2"/>
  <c r="AK73" i="2"/>
  <c r="AM73" i="2"/>
  <c r="AO73" i="2"/>
  <c r="AO72" i="2"/>
  <c r="AS74" i="2"/>
  <c r="AO56" i="2"/>
  <c r="AK55" i="2"/>
  <c r="AM55" i="2"/>
  <c r="AO55" i="2"/>
  <c r="AS57" i="2"/>
  <c r="AS64" i="2"/>
  <c r="AO63" i="2"/>
  <c r="AI62" i="2"/>
  <c r="AK63" i="2"/>
  <c r="AO62" i="2"/>
  <c r="AK62" i="2"/>
  <c r="AM62" i="2"/>
  <c r="AI78" i="2"/>
  <c r="AK77" i="2"/>
  <c r="AM77" i="2"/>
  <c r="AM78" i="2"/>
  <c r="AS79" i="2"/>
  <c r="AO77" i="2"/>
  <c r="AS77" i="2"/>
  <c r="AS78" i="2"/>
  <c r="AI51" i="2"/>
  <c r="AS50" i="2"/>
  <c r="AS51" i="2"/>
  <c r="AI50" i="2"/>
  <c r="AK51" i="2"/>
  <c r="AS52" i="2"/>
  <c r="AK50" i="2"/>
  <c r="AM50" i="2"/>
  <c r="AO14" i="2"/>
  <c r="AM245" i="2"/>
  <c r="AU244" i="2"/>
  <c r="AU109" i="2"/>
  <c r="AM110" i="2"/>
  <c r="AU202" i="2"/>
  <c r="L205" i="2"/>
  <c r="P205" i="2"/>
  <c r="AM202" i="2"/>
  <c r="AU126" i="2"/>
  <c r="AM127" i="2"/>
  <c r="AU256" i="2"/>
  <c r="AM257" i="2"/>
  <c r="AU116" i="2"/>
  <c r="AM117" i="2"/>
  <c r="AU261" i="2"/>
  <c r="AM262" i="2"/>
  <c r="AM208" i="2"/>
  <c r="AU207" i="2"/>
  <c r="L210" i="2"/>
  <c r="P210" i="2"/>
  <c r="AM252" i="2"/>
  <c r="AU251" i="2"/>
  <c r="AS244" i="2"/>
  <c r="AS245" i="2"/>
  <c r="AM230" i="2"/>
  <c r="AU229" i="2"/>
  <c r="L232" i="2"/>
  <c r="P232" i="2"/>
  <c r="AU170" i="2"/>
  <c r="AM171" i="2"/>
  <c r="AS229" i="2"/>
  <c r="AS230" i="2"/>
  <c r="AM213" i="2"/>
  <c r="AU212" i="2"/>
  <c r="L215" i="2"/>
  <c r="P215" i="2"/>
  <c r="AS153" i="2"/>
  <c r="AS154" i="2"/>
  <c r="AU163" i="2"/>
  <c r="L166" i="2"/>
  <c r="P166" i="2"/>
  <c r="AM164" i="2"/>
  <c r="AU175" i="2"/>
  <c r="L178" i="2"/>
  <c r="P178" i="2"/>
  <c r="AM176" i="2"/>
  <c r="AM225" i="2"/>
  <c r="AU224" i="2"/>
  <c r="L227" i="2"/>
  <c r="P227" i="2"/>
  <c r="AU153" i="2"/>
  <c r="L156" i="2"/>
  <c r="P156" i="2"/>
  <c r="AM154" i="2"/>
  <c r="AS185" i="2"/>
  <c r="AS186" i="2"/>
  <c r="AU239" i="2"/>
  <c r="L242" i="2"/>
  <c r="P242" i="2"/>
  <c r="AM240" i="2"/>
  <c r="AM218" i="2"/>
  <c r="AU217" i="2"/>
  <c r="L220" i="2"/>
  <c r="P220" i="2"/>
  <c r="AS239" i="2"/>
  <c r="AS240" i="2"/>
  <c r="AS217" i="2"/>
  <c r="AS218" i="2"/>
  <c r="AM186" i="2"/>
  <c r="AU185" i="2"/>
  <c r="L188" i="2"/>
  <c r="P188" i="2"/>
  <c r="AM235" i="2"/>
  <c r="AU234" i="2"/>
  <c r="L237" i="2"/>
  <c r="P237" i="2"/>
  <c r="AU180" i="2"/>
  <c r="AM181" i="2"/>
  <c r="AM198" i="2"/>
  <c r="AU197" i="2"/>
  <c r="L200" i="2"/>
  <c r="P200" i="2"/>
  <c r="AM191" i="2"/>
  <c r="AU190" i="2"/>
  <c r="L193" i="2"/>
  <c r="P193" i="2"/>
  <c r="AI28" i="2"/>
  <c r="AK29" i="2"/>
  <c r="AM29" i="2"/>
  <c r="AI29" i="2"/>
  <c r="AK28" i="2"/>
  <c r="AM28" i="2"/>
  <c r="AI46" i="2"/>
  <c r="AK45" i="2"/>
  <c r="AM45" i="2"/>
  <c r="AS47" i="2"/>
  <c r="AI45" i="2"/>
  <c r="AK46" i="2"/>
  <c r="AO45" i="2"/>
  <c r="AS45" i="2"/>
  <c r="AS46" i="2"/>
  <c r="AQ28" i="2"/>
  <c r="AS30" i="2"/>
  <c r="AO29" i="2"/>
  <c r="AO28" i="2"/>
  <c r="AO13" i="2"/>
  <c r="AS15" i="2"/>
  <c r="AI24" i="2"/>
  <c r="AK23" i="2"/>
  <c r="AM23" i="2"/>
  <c r="AO23" i="2"/>
  <c r="AS23" i="2"/>
  <c r="AS24" i="2"/>
  <c r="AS25" i="2"/>
  <c r="AS20" i="2"/>
  <c r="AI19" i="2"/>
  <c r="AK18" i="2"/>
  <c r="AM18" i="2"/>
  <c r="AI18" i="2"/>
  <c r="AK19" i="2"/>
  <c r="AM19" i="2"/>
  <c r="AO18" i="2"/>
  <c r="AS18" i="2"/>
  <c r="AS19" i="2"/>
  <c r="AS13" i="2"/>
  <c r="AS14" i="2"/>
  <c r="AU13" i="2"/>
  <c r="AM14" i="2"/>
  <c r="AU50" i="2"/>
  <c r="AM51" i="2"/>
  <c r="AS158" i="2"/>
  <c r="AS159" i="2"/>
  <c r="AU158" i="2"/>
  <c r="L161" i="2"/>
  <c r="P161" i="2"/>
  <c r="AS143" i="2"/>
  <c r="AS144" i="2"/>
  <c r="AU143" i="2"/>
  <c r="L146" i="2"/>
  <c r="P146" i="2"/>
  <c r="AU148" i="2"/>
  <c r="L151" i="2"/>
  <c r="P151" i="2"/>
  <c r="AU121" i="2"/>
  <c r="L124" i="2"/>
  <c r="P124" i="2"/>
  <c r="AS99" i="2"/>
  <c r="AS100" i="2"/>
  <c r="AU99" i="2"/>
  <c r="L102" i="2"/>
  <c r="P102" i="2"/>
  <c r="AU94" i="2"/>
  <c r="AM90" i="2"/>
  <c r="AU89" i="2"/>
  <c r="AU82" i="2"/>
  <c r="L85" i="2"/>
  <c r="P85" i="2"/>
  <c r="AU131" i="2"/>
  <c r="L134" i="2"/>
  <c r="P134" i="2"/>
  <c r="AS72" i="2"/>
  <c r="AS73" i="2"/>
  <c r="AU72" i="2"/>
  <c r="L75" i="2"/>
  <c r="P75" i="2"/>
  <c r="AS55" i="2"/>
  <c r="AS56" i="2"/>
  <c r="AU55" i="2"/>
  <c r="AS62" i="2"/>
  <c r="AS63" i="2"/>
  <c r="AM63" i="2"/>
  <c r="AU62" i="2"/>
  <c r="AU77" i="2"/>
  <c r="L80" i="2"/>
  <c r="P80" i="2"/>
  <c r="AS28" i="2"/>
  <c r="AS29" i="2"/>
  <c r="AU28" i="2"/>
  <c r="L31" i="2"/>
  <c r="P31" i="2"/>
  <c r="AU45" i="2"/>
  <c r="L48" i="2"/>
  <c r="P48" i="2"/>
  <c r="AM46" i="2"/>
  <c r="AU23" i="2"/>
  <c r="AU18" i="2"/>
  <c r="L21" i="2"/>
  <c r="P21" i="2"/>
</calcChain>
</file>

<file path=xl/sharedStrings.xml><?xml version="1.0" encoding="utf-8"?>
<sst xmlns="http://schemas.openxmlformats.org/spreadsheetml/2006/main" count="4451" uniqueCount="418">
  <si>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</si>
  <si>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</si>
  <si>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</si>
  <si>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</si>
  <si>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</si>
  <si>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</si>
  <si>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</si>
  <si>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</si>
  <si>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</si>
  <si>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</si>
  <si>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</si>
  <si>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</si>
  <si>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</si>
  <si>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</si>
  <si>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</si>
  <si>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</si>
  <si>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</si>
  <si>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</si>
  <si>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</si>
  <si>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</si>
  <si>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</si>
  <si>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</si>
  <si>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</si>
  <si>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</si>
  <si>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</si>
  <si>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</si>
  <si>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</si>
  <si>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</si>
  <si>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</si>
  <si>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</si>
  <si>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</si>
  <si>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</si>
  <si>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</si>
  <si>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</si>
  <si>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</si>
  <si>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</si>
  <si>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</si>
  <si>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</si>
  <si>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</si>
  <si>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</si>
  <si>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</si>
  <si>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</si>
  <si>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</si>
  <si>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</si>
  <si>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</si>
  <si>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</si>
  <si>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</si>
  <si>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</si>
  <si>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</si>
  <si>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</si>
  <si>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</si>
  <si>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</si>
  <si>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</si>
  <si>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</si>
  <si>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</si>
  <si>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</si>
  <si>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</si>
  <si>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</si>
  <si>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</si>
  <si>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</si>
  <si>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</si>
  <si>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</si>
  <si>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</si>
  <si>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</si>
  <si>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</si>
  <si>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</si>
  <si>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</si>
  <si>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</si>
  <si>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</si>
  <si>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</si>
  <si>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</si>
  <si>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</si>
  <si>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</si>
  <si>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</si>
  <si>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</si>
  <si>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</si>
  <si>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</si>
  <si>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</si>
  <si>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</si>
  <si>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</si>
  <si>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</si>
  <si>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</si>
  <si>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</si>
  <si>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</si>
  <si>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</si>
  <si>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</si>
  <si>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</si>
  <si>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</si>
  <si>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</si>
  <si>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</si>
  <si>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</si>
  <si>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</si>
  <si>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</si>
  <si>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</si>
  <si>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</si>
  <si>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</si>
  <si>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</si>
  <si>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</si>
  <si>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</si>
  <si>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</si>
  <si>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</si>
  <si>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</si>
  <si>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</si>
  <si>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</si>
  <si>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</si>
  <si>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</si>
  <si>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</si>
  <si>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</si>
  <si>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</si>
  <si>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</si>
  <si>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</si>
  <si>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</si>
  <si>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</si>
  <si>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</si>
  <si>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</si>
  <si>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</si>
  <si>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</si>
  <si>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</si>
  <si>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</si>
  <si>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</si>
  <si>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</si>
  <si>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</si>
  <si>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</si>
  <si>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</si>
  <si>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</si>
  <si>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</si>
  <si>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</si>
  <si>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</si>
  <si>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</si>
  <si>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</si>
  <si>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</si>
  <si>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</si>
  <si>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</si>
  <si>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</si>
  <si>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</si>
  <si>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</si>
  <si>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</si>
  <si>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</si>
  <si>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</si>
  <si>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</si>
  <si>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</si>
  <si>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</si>
  <si>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</si>
  <si>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</si>
  <si>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</si>
  <si>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</si>
  <si>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</si>
  <si>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</si>
  <si>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</si>
  <si>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</si>
  <si>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</si>
  <si>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</si>
  <si>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</si>
  <si>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</si>
  <si>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</si>
  <si>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</si>
  <si>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</si>
  <si>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</si>
  <si>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</si>
  <si>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</si>
  <si>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</si>
  <si>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</si>
  <si>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</si>
  <si>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</si>
  <si>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</si>
  <si>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</si>
  <si>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</si>
  <si>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</si>
  <si>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</si>
  <si>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</si>
  <si>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</si>
  <si>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</si>
  <si>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</si>
  <si>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</si>
  <si>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</si>
  <si>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</si>
  <si>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</si>
  <si>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</si>
  <si>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</si>
  <si>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</si>
  <si>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</si>
  <si>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</si>
  <si>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</si>
  <si>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</si>
  <si>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</si>
  <si>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</si>
  <si>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</si>
  <si>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</si>
  <si>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</si>
  <si>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</si>
  <si>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</si>
  <si>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</si>
  <si>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</si>
  <si>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</si>
  <si>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</si>
  <si>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</si>
  <si>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</si>
  <si>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</si>
  <si>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</si>
  <si>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</si>
  <si>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</si>
  <si>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</si>
  <si>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</si>
  <si>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</si>
  <si>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</si>
  <si>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</si>
  <si>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</si>
  <si>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</si>
  <si>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</si>
  <si>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</si>
  <si>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</si>
  <si>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</si>
  <si>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</si>
  <si>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</si>
  <si>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</si>
  <si>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</si>
  <si>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</si>
  <si>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</si>
  <si>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</si>
  <si>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</si>
  <si>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</si>
  <si>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</si>
  <si>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</si>
  <si>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</si>
  <si>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</si>
  <si>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</si>
  <si>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</si>
  <si>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</si>
  <si>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</si>
  <si>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</si>
  <si>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</si>
  <si>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</si>
  <si>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</si>
  <si>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</si>
  <si>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</si>
  <si>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</si>
  <si>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</si>
  <si>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</si>
  <si>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</si>
  <si>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</si>
  <si>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</si>
  <si>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</si>
  <si>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</si>
  <si>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</si>
  <si>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</si>
  <si>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</si>
  <si>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</si>
  <si>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</si>
  <si>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</si>
  <si>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</si>
  <si>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</si>
  <si>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</si>
  <si>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</si>
  <si>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</si>
  <si>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</si>
  <si>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</si>
  <si>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</si>
  <si>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</si>
  <si>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</si>
  <si>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</si>
  <si>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</si>
  <si>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</si>
  <si>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</si>
  <si>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</si>
  <si>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</si>
  <si>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</si>
  <si>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</si>
  <si>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</si>
  <si>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</si>
  <si>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</si>
  <si>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</si>
  <si>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</si>
  <si>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</si>
  <si>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</si>
  <si>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</si>
  <si>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</si>
  <si>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</si>
  <si>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</si>
  <si>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</si>
  <si>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</si>
  <si>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</si>
  <si>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</si>
  <si>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</si>
  <si>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</si>
  <si>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</si>
  <si>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</si>
  <si>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</si>
  <si>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</si>
  <si>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</si>
  <si>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</si>
  <si>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</si>
  <si>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</si>
  <si>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IN 2018          </t>
    </r>
    <r>
      <rPr>
        <sz val="10"/>
        <rFont val="Arial Narrow"/>
        <family val="2"/>
      </rPr>
      <t>Notify the DSO-NS by e-mail.</t>
    </r>
  </si>
  <si>
    <t>U. S. COAST GUARD AUX</t>
  </si>
  <si>
    <t>TOTAL PATONS</t>
  </si>
  <si>
    <t>UNAU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</si>
  <si>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</si>
  <si>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showb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</si>
  <si>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</si>
  <si>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</si>
  <si>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Annual</t>
  </si>
  <si>
    <t>Yellow</t>
  </si>
  <si>
    <t xml:space="preserve">SIPPICAN HBR RACE COURSE BY F   </t>
  </si>
  <si>
    <t>D06 - ECHO - Marion Run</t>
  </si>
  <si>
    <t>Page 6</t>
  </si>
  <si>
    <t>Page 7</t>
  </si>
  <si>
    <t>Page 8</t>
  </si>
  <si>
    <t>Page 9</t>
  </si>
  <si>
    <t>200100220062  </t>
  </si>
  <si>
    <t>of 10</t>
  </si>
  <si>
    <t>17105.00  </t>
  </si>
  <si>
    <t>100117060194  </t>
  </si>
  <si>
    <t>200100220064  </t>
  </si>
  <si>
    <t xml:space="preserve">SIPPICAN HBR RACE COURSE BY E   </t>
  </si>
  <si>
    <t>200100220061  </t>
  </si>
  <si>
    <t>200100220066  </t>
  </si>
  <si>
    <t>White w ORA Bands</t>
  </si>
  <si>
    <t>2017 REPORT, 85.5 FT OFF -WP</t>
  </si>
  <si>
    <t>Bird Island Light</t>
  </si>
  <si>
    <t>White Stone Tower w black cap and lantern.</t>
  </si>
  <si>
    <t>SIPPICAN HBR RACE COURSE BY X</t>
  </si>
  <si>
    <t xml:space="preserve">SIPPICAN HBR RACE COURSE BY D  </t>
  </si>
  <si>
    <t>100117060259 </t>
  </si>
  <si>
    <t>Sippicon Harbor Entrance Danger Rock Buoy</t>
  </si>
  <si>
    <t>Silvershell Swim Float #2</t>
  </si>
  <si>
    <t>Silvershell Swim Float #1</t>
  </si>
  <si>
    <t>Sippicon Harbor Rock Buoy</t>
  </si>
  <si>
    <t>2017 REPORT, 18.2 FT OFF - WP</t>
  </si>
  <si>
    <t>Sippicon Harbor Anchor Buoy SE</t>
  </si>
  <si>
    <t>2017 REPORT, 90.8 FT OFF - WP</t>
  </si>
  <si>
    <t>Ram Island Rock Danger Buoy A</t>
  </si>
  <si>
    <t>2014 REPORT, POSN UPD</t>
  </si>
  <si>
    <t>Ram Island Rock Danger Buoy B</t>
  </si>
  <si>
    <t>Planting Island SE Speed Buoy</t>
  </si>
  <si>
    <t>Meadows Island No Wake Buoy</t>
  </si>
  <si>
    <t>ISAAC PERRY  505-748-3535</t>
  </si>
  <si>
    <t>Sippicon Harbor Lighted Buoy 10</t>
  </si>
  <si>
    <t>Red</t>
  </si>
  <si>
    <t>2017 report, 47.7 FT OFF - WP</t>
  </si>
  <si>
    <t>Sippicon Harbor Upper Mid Channel Lighted Buoy</t>
  </si>
  <si>
    <t>Red and White</t>
  </si>
  <si>
    <t>2017 REPORT, 30.4 FT OFF - WP</t>
  </si>
  <si>
    <t>Sippicon Harbor Upper Channel Lighted Buoy 11</t>
  </si>
  <si>
    <t>Green</t>
  </si>
  <si>
    <t>zb</t>
  </si>
  <si>
    <r>
      <t xml:space="preserve">2017 REPORT, </t>
    </r>
    <r>
      <rPr>
        <b/>
        <sz val="9"/>
        <color rgb="FFFF0000"/>
        <rFont val="Calibri"/>
        <family val="2"/>
        <scheme val="minor"/>
      </rPr>
      <t>480.2 OFF STA - RECHECK THE POSN AND ADVISE THE DSO-NE BY E-MAIL</t>
    </r>
  </si>
  <si>
    <t>Island Wharf Rock Danger Buoy</t>
  </si>
  <si>
    <t>2017 REPORT, 278.6 FT OFF - WP</t>
  </si>
  <si>
    <t>Sippicon Harbor Upper Channel Lighted Buoy 13</t>
  </si>
  <si>
    <t>2017 REPORT, 31.8 FT OFF - WP</t>
  </si>
  <si>
    <t>Fl G 4s</t>
  </si>
  <si>
    <t>Sippicon Harbor Channel Buoy 14</t>
  </si>
  <si>
    <t>Sippicon Harbor Upper Channel Lighted Buoy 15</t>
  </si>
  <si>
    <r>
      <t xml:space="preserve">2017 REPORT, 42.0 FT OFF - WP   </t>
    </r>
    <r>
      <rPr>
        <b/>
        <sz val="9"/>
        <color rgb="FFFF0000"/>
        <rFont val="Calibri"/>
        <family val="2"/>
        <scheme val="minor"/>
      </rPr>
      <t>DOC ERROR - CHT POSN DOES NOT MATCH PMT POSN.</t>
    </r>
  </si>
  <si>
    <t>2017 REPORT, WP</t>
  </si>
  <si>
    <t>Fl W 4s</t>
  </si>
  <si>
    <t>Fl R 4s</t>
  </si>
  <si>
    <t>Fl W 6s 25 ft</t>
  </si>
  <si>
    <t>With "DIST OFF STA" Calculation Feature</t>
  </si>
  <si>
    <t>Sippicon Harbor Channel Buoy 16</t>
  </si>
  <si>
    <t>Sippicon Harbor Upper Channel Lighted Buoy 17</t>
  </si>
  <si>
    <t>Sippicon Harbor Channel Buoy 18</t>
  </si>
  <si>
    <r>
      <t xml:space="preserve">2017 REPORT, </t>
    </r>
    <r>
      <rPr>
        <b/>
        <sz val="9"/>
        <color rgb="FFFF0000"/>
        <rFont val="Calibri"/>
        <family val="2"/>
        <scheme val="minor"/>
      </rPr>
      <t>181 FT OFF STA       RECHECK POSN AND ADVISE DSO-NS BY EMAIL.</t>
    </r>
  </si>
  <si>
    <t>`</t>
  </si>
  <si>
    <t>Sippicon Harbor Upper Channel Lighted Buoy 19</t>
  </si>
  <si>
    <t>TOBY BURR    508-748-0541</t>
  </si>
  <si>
    <t>Burr Bros Boatyard Channel Buoy 1</t>
  </si>
  <si>
    <r>
      <t xml:space="preserve">2017 REPORT, </t>
    </r>
    <r>
      <rPr>
        <b/>
        <sz val="9"/>
        <color rgb="FFFF0000"/>
        <rFont val="Calibri"/>
        <family val="2"/>
        <scheme val="minor"/>
      </rPr>
      <t>496.5 FT OFF STA       RECHECK POSN AND ADVISE DSO-NS BY EMAIL.</t>
    </r>
  </si>
  <si>
    <t>Sippicon Harbor Upper Channel Lighted Buoy 21</t>
  </si>
  <si>
    <t>2017 REPORT, 23.3 FT OFF - WP</t>
  </si>
  <si>
    <t>Burr Bros Boatyard Channel Buoy 2</t>
  </si>
  <si>
    <r>
      <t xml:space="preserve">2016 REPORT, </t>
    </r>
    <r>
      <rPr>
        <b/>
        <sz val="9"/>
        <color rgb="FFFF0000"/>
        <rFont val="Calibri"/>
        <family val="2"/>
        <scheme val="minor"/>
      </rPr>
      <t>62.4 FT OFF STA       RECHECK POSN AND ADVISE DSO-NS BY EMAIL.</t>
    </r>
  </si>
  <si>
    <t>Burr Bros Boatyard Channel Buoy 3</t>
  </si>
  <si>
    <t>2016 REPORT, 18.6 FT OFF - WP</t>
  </si>
  <si>
    <t>Burr Bros Boatyard Channel Buoy 4</t>
  </si>
  <si>
    <t>2016 REPORT, 24.4FT OFF - WP</t>
  </si>
  <si>
    <t>Burr Bros Boatyard Channel Buoy 6</t>
  </si>
  <si>
    <t>Burr Bros Boatyard Channel Buoy 8</t>
  </si>
  <si>
    <t>2016 REPORT, 13.0 FT OFF - WP</t>
  </si>
  <si>
    <t>2016 REPORT, 16.3 FT OFF - WP</t>
  </si>
  <si>
    <t>Hammet Cove Buoy 2</t>
  </si>
  <si>
    <t>9/3//2016</t>
  </si>
  <si>
    <t>2016 REPORT, 7.3 FT OFF - WP</t>
  </si>
  <si>
    <t>Hammet Cove Buoy 4</t>
  </si>
  <si>
    <t>2016 REPORT, 37.7FT OFF - WP</t>
  </si>
  <si>
    <t>Sippican Harbor Racing Buoy T</t>
  </si>
  <si>
    <t>2015 REPORT, WP</t>
  </si>
  <si>
    <t>No Wake Buoy</t>
  </si>
  <si>
    <t>ID OWNER AND SUBMIT PATON APPLICATION</t>
  </si>
  <si>
    <t>No Wake Rock Buoy off Bird Island Light</t>
  </si>
  <si>
    <t>2015 REPORT, POSN UPD'D - WP</t>
  </si>
  <si>
    <t>General Manager Beverly YC    508-748-0540</t>
  </si>
  <si>
    <t>2017 REPORT, 422.5 FT OFF - WP</t>
  </si>
  <si>
    <t>2015 REPORT,  WP</t>
  </si>
  <si>
    <t>2016 REPORT, 49.7 FT OFF - WP</t>
  </si>
  <si>
    <t xml:space="preserve">SIPPICAN HBR RACE COURSE BY A   </t>
  </si>
  <si>
    <t xml:space="preserve">SIPPICAN HBR RACE COURSE BY Y  </t>
  </si>
  <si>
    <t>Nyes Wharf East Speed Buoy</t>
  </si>
  <si>
    <t>Northeast Rock Hazard Buoy</t>
  </si>
  <si>
    <t>Meadow Island Sandbar Hazard Buoy</t>
  </si>
  <si>
    <t>Northwest Rock Hazard Bouy</t>
  </si>
  <si>
    <t>Sippican Harbor Anchor Buoy NW</t>
  </si>
  <si>
    <t>Sippican Harbor Speed Buoy</t>
  </si>
  <si>
    <t>Page 10</t>
  </si>
  <si>
    <t>Silvershell Swim Buoys (5)</t>
  </si>
  <si>
    <t>Jeff Doubrava  508-748-9929</t>
  </si>
  <si>
    <t>YELLOW</t>
  </si>
  <si>
    <r>
      <t xml:space="preserve">Small platform w ladder.           2016 REPORT, WP                  </t>
    </r>
    <r>
      <rPr>
        <b/>
        <sz val="10"/>
        <color rgb="FFFF0000"/>
        <rFont val="Calibri"/>
        <family val="2"/>
        <scheme val="minor"/>
      </rPr>
      <t>Photo shows a regulatory buoy vs a float.  WHICH IS IT?</t>
    </r>
  </si>
  <si>
    <r>
      <t xml:space="preserve">2016 REPORT, </t>
    </r>
    <r>
      <rPr>
        <b/>
        <sz val="9"/>
        <color rgb="FFFF0000"/>
        <rFont val="Calibri"/>
        <family val="2"/>
        <scheme val="minor"/>
      </rPr>
      <t>MISSING OVER THREE YEARS- RECHECK POSN AND E-MAIL THE DSO-NS. If still missing, check with HM to discontinue.</t>
    </r>
  </si>
  <si>
    <r>
      <rPr>
        <b/>
        <sz val="9"/>
        <color rgb="FFFF0000"/>
        <rFont val="Calibri"/>
        <family val="2"/>
        <scheme val="minor"/>
      </rPr>
      <t xml:space="preserve">SHOALING          </t>
    </r>
    <r>
      <rPr>
        <b/>
        <sz val="9"/>
        <rFont val="Calibri"/>
        <family val="2"/>
        <scheme val="minor"/>
      </rPr>
      <t xml:space="preserve">                            2017 NEW - WP</t>
    </r>
  </si>
  <si>
    <r>
      <t xml:space="preserve">SEASONAL                                        </t>
    </r>
    <r>
      <rPr>
        <b/>
        <sz val="9"/>
        <rFont val="Calibri"/>
        <family val="2"/>
        <scheme val="minor"/>
      </rPr>
      <t>2017 NEW -  WP</t>
    </r>
  </si>
  <si>
    <r>
      <t xml:space="preserve">2017 REPORT, </t>
    </r>
    <r>
      <rPr>
        <b/>
        <sz val="9"/>
        <color rgb="FFFF0000"/>
        <rFont val="Calibri"/>
        <family val="2"/>
        <scheme val="minor"/>
      </rPr>
      <t>808.0 FT OFF STA       RECHECK POSN AND ADVISE DSO-NS BY EMAIL.</t>
    </r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</si>
  <si>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  <r>
      <rPr>
        <b/>
        <sz val="12"/>
        <color rgb="FF0000CC"/>
        <rFont val="Calibri"/>
        <family val="2"/>
        <scheme val="minor"/>
      </rPr>
      <t xml:space="preserve">This would be a good year to do a HMRAP Run in this area.  You have 3 new aids, 2 missing for a long time, 5 OFF STA, 2 aids with document errors and 4 unauthorized aids to ID the POC and get PATON Permits processed.  </t>
    </r>
  </si>
  <si>
    <r>
      <t xml:space="preserve">2017 REPORT, </t>
    </r>
    <r>
      <rPr>
        <b/>
        <sz val="9"/>
        <color rgb="FFFF0000"/>
        <rFont val="Calibri"/>
        <family val="2"/>
        <scheme val="minor"/>
      </rPr>
      <t>102 FT OFF STA       RECHECK POSN AND ADVISE DSO-NS BY EMAIL.  ALSO REJECT THE POSN.</t>
    </r>
  </si>
  <si>
    <r>
      <t xml:space="preserve">2017 REPORT, </t>
    </r>
    <r>
      <rPr>
        <b/>
        <sz val="8"/>
        <color rgb="FFFF0000"/>
        <rFont val="Calibri"/>
        <family val="2"/>
        <scheme val="minor"/>
      </rPr>
      <t xml:space="preserve">MISSING.   LIGHT LIST AND CHARTED POSNS DO NOT MATCH PMT.  RECHECK IF STILL MISSING AND ADVISE THE DSO-NS.  </t>
    </r>
    <r>
      <rPr>
        <b/>
        <sz val="9"/>
        <color rgb="FFFF0000"/>
        <rFont val="Calibri"/>
        <family val="2"/>
        <scheme val="minor"/>
      </rPr>
      <t>ALSO RECHECK POSN.</t>
    </r>
  </si>
  <si>
    <r>
      <t xml:space="preserve">2015 - </t>
    </r>
    <r>
      <rPr>
        <b/>
        <sz val="9"/>
        <color rgb="FFFF0000"/>
        <rFont val="Calibri"/>
        <family val="2"/>
        <scheme val="minor"/>
      </rPr>
      <t>UAUTHORIZED - NEED ID OF OWNER AND PROCESSING OF A PATON APPLICATION.  CHECK WITH LOCAL HARBORMASTER.</t>
    </r>
  </si>
  <si>
    <r>
      <t xml:space="preserve">2014 - </t>
    </r>
    <r>
      <rPr>
        <b/>
        <sz val="9"/>
        <color rgb="FFFF0000"/>
        <rFont val="Calibri"/>
        <family val="2"/>
        <scheme val="minor"/>
      </rPr>
      <t>UAUTHORIZED - NEED ID OF OWNER AND PROCESSING OF A PATON APPLICATION.  CHECK WITH LOCAL HARBORMASTER.</t>
    </r>
  </si>
  <si>
    <t>PATON PLAN PHASE 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</si>
</sst>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1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name val="Calibri"/>
      <family val="2"/>
    </font>
    <font>
      <b/>
      <sz val="8"/>
      <color rgb="FFFF0000"/>
      <name val="Calibri"/>
      <family val="2"/>
      <scheme val="minor"/>
    </font>
    <font>
      <b/>
      <sz val="8"/>
      <color theme="1"/>
      <name val="Arial Narrow"/>
      <family val="2"/>
    </font>
    <font>
      <b/>
      <sz val="8.5"/>
      <color theme="1"/>
      <name val="Calibri"/>
      <family val="2"/>
      <scheme val="minor"/>
    </font>
    <font>
      <sz val="48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Dashed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3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7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/>
    </xf>
    <xf numFmtId="0" fontId="0" fillId="7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7" borderId="6" xfId="0" applyFont="1" applyFill="1" applyBorder="1"/>
    <xf numFmtId="0" fontId="6" fillId="7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20" fillId="7" borderId="60" xfId="0" applyNumberFormat="1" applyFont="1" applyFill="1" applyBorder="1" applyAlignment="1">
      <alignment horizontal="center" vertical="center" wrapText="1"/>
    </xf>
    <xf numFmtId="168" fontId="20" fillId="7" borderId="38" xfId="0" applyNumberFormat="1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horizontal="center" vertical="center" wrapText="1"/>
    </xf>
    <xf numFmtId="0" fontId="25" fillId="7" borderId="62" xfId="0" applyFont="1" applyFill="1" applyBorder="1" applyAlignment="1">
      <alignment horizontal="center" vertical="center" wrapText="1"/>
    </xf>
    <xf numFmtId="0" fontId="36" fillId="7" borderId="45" xfId="0" applyFont="1" applyFill="1" applyBorder="1" applyAlignment="1">
      <alignment horizontal="center" vertical="center" wrapText="1"/>
    </xf>
    <xf numFmtId="0" fontId="37" fillId="7" borderId="45" xfId="0" applyFont="1" applyFill="1" applyBorder="1" applyAlignment="1">
      <alignment horizontal="center" vertical="center" wrapText="1"/>
    </xf>
    <xf numFmtId="0" fontId="36" fillId="7" borderId="63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  <xf numFmtId="164" fontId="19" fillId="7" borderId="18" xfId="0" applyNumberFormat="1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32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70" xfId="0" applyFont="1" applyFill="1" applyBorder="1" applyAlignment="1">
      <alignment horizontal="center" vertical="center"/>
    </xf>
    <xf numFmtId="0" fontId="41" fillId="7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40" fillId="7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7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40" fillId="7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3" borderId="30" xfId="0" applyFont="1" applyFill="1" applyBorder="1" applyAlignment="1">
      <alignment horizontal="center" vertical="center" wrapText="1"/>
    </xf>
    <xf numFmtId="0" fontId="27" fillId="13" borderId="31" xfId="0" applyFont="1" applyFill="1" applyBorder="1" applyAlignment="1">
      <alignment horizontal="left" vertical="top" wrapText="1"/>
    </xf>
    <xf numFmtId="0" fontId="40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60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7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4" fillId="6" borderId="0" xfId="0" applyFont="1" applyFill="1" applyAlignment="1">
      <alignment vertical="center"/>
    </xf>
    <xf numFmtId="0" fontId="6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3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6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8" fillId="4" borderId="6" xfId="0" applyFont="1" applyFill="1" applyBorder="1" applyAlignment="1" applyProtection="1">
      <alignment horizontal="center" vertical="center"/>
    </xf>
    <xf numFmtId="166" fontId="70" fillId="3" borderId="87" xfId="0" applyNumberFormat="1" applyFont="1" applyFill="1" applyBorder="1" applyAlignment="1">
      <alignment horizontal="center" vertical="center"/>
    </xf>
    <xf numFmtId="0" fontId="8" fillId="16" borderId="42" xfId="0" applyFont="1" applyFill="1" applyBorder="1" applyAlignment="1">
      <alignment horizontal="center" vertical="center" wrapText="1"/>
    </xf>
    <xf numFmtId="0" fontId="28" fillId="16" borderId="96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7" fillId="16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3" fillId="16" borderId="60" xfId="0" applyNumberFormat="1" applyFont="1" applyFill="1" applyBorder="1" applyAlignment="1" applyProtection="1">
      <alignment horizontal="left" vertical="center"/>
    </xf>
    <xf numFmtId="164" fontId="73" fillId="16" borderId="59" xfId="0" applyNumberFormat="1" applyFont="1" applyFill="1" applyBorder="1" applyAlignment="1" applyProtection="1">
      <alignment horizontal="center" vertical="center" wrapText="1"/>
    </xf>
    <xf numFmtId="164" fontId="73" fillId="16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10" borderId="40" xfId="0" applyFont="1" applyFill="1" applyBorder="1" applyAlignment="1">
      <alignment horizontal="center" vertical="center" wrapText="1"/>
    </xf>
    <xf numFmtId="0" fontId="48" fillId="9" borderId="88" xfId="0" applyFont="1" applyFill="1" applyBorder="1" applyAlignment="1" applyProtection="1">
      <alignment horizontal="center" vertical="center" wrapText="1"/>
      <protection locked="0"/>
    </xf>
    <xf numFmtId="0" fontId="48" fillId="10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0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9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0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9" borderId="96" xfId="0" applyFont="1" applyFill="1" applyBorder="1" applyAlignment="1">
      <alignment horizontal="center" vertical="center" wrapText="1"/>
    </xf>
    <xf numFmtId="0" fontId="27" fillId="10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7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2" fillId="15" borderId="13" xfId="0" applyNumberFormat="1" applyFont="1" applyFill="1" applyBorder="1" applyAlignment="1" applyProtection="1">
      <alignment horizontal="center" vertical="center"/>
    </xf>
    <xf numFmtId="171" fontId="28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9" fillId="3" borderId="100" xfId="0" applyFont="1" applyFill="1" applyBorder="1" applyAlignment="1">
      <alignment horizontal="center" vertical="center" wrapText="1"/>
    </xf>
    <xf numFmtId="171" fontId="79" fillId="3" borderId="102" xfId="0" applyNumberFormat="1" applyFont="1" applyFill="1" applyBorder="1" applyAlignment="1">
      <alignment horizontal="center" vertical="center"/>
    </xf>
    <xf numFmtId="172" fontId="80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9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9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5" xfId="0" applyFont="1" applyBorder="1" applyAlignment="1">
      <alignment horizontal="center" vertical="center"/>
    </xf>
    <xf numFmtId="0" fontId="1" fillId="17" borderId="113" xfId="0" applyFont="1" applyFill="1" applyBorder="1" applyAlignment="1">
      <alignment horizontal="center" vertical="center"/>
    </xf>
    <xf numFmtId="0" fontId="1" fillId="9" borderId="113" xfId="0" applyFont="1" applyFill="1" applyBorder="1" applyAlignment="1">
      <alignment horizontal="center" vertical="center"/>
    </xf>
    <xf numFmtId="0" fontId="59" fillId="18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49" fillId="3" borderId="31" xfId="0" applyFont="1" applyFill="1" applyBorder="1" applyAlignment="1">
      <alignment horizontal="center" vertical="center" wrapText="1"/>
    </xf>
    <xf numFmtId="0" fontId="49" fillId="3" borderId="32" xfId="0" applyFont="1" applyFill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/>
    </xf>
    <xf numFmtId="0" fontId="66" fillId="16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19" borderId="115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4" fillId="6" borderId="0" xfId="0" applyNumberFormat="1" applyFont="1" applyFill="1" applyAlignment="1">
      <alignment vertical="center"/>
    </xf>
    <xf numFmtId="173" fontId="64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19" borderId="116" xfId="0" applyNumberFormat="1" applyFont="1" applyFill="1" applyBorder="1" applyAlignment="1">
      <alignment vertical="center"/>
    </xf>
    <xf numFmtId="164" fontId="74" fillId="3" borderId="118" xfId="0" applyNumberFormat="1" applyFont="1" applyFill="1" applyBorder="1" applyAlignment="1">
      <alignment horizontal="left" vertical="top"/>
    </xf>
    <xf numFmtId="164" fontId="81" fillId="3" borderId="11" xfId="0" applyNumberFormat="1" applyFont="1" applyFill="1" applyBorder="1" applyAlignment="1">
      <alignment horizontal="center" vertical="center" wrapText="1"/>
    </xf>
    <xf numFmtId="0" fontId="60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2" fillId="4" borderId="6" xfId="0" applyNumberFormat="1" applyFont="1" applyFill="1" applyBorder="1" applyAlignment="1">
      <alignment horizontal="center" vertical="center"/>
    </xf>
    <xf numFmtId="0" fontId="66" fillId="20" borderId="42" xfId="0" applyFont="1" applyFill="1" applyBorder="1" applyAlignment="1">
      <alignment horizontal="center" vertical="center" wrapText="1"/>
    </xf>
    <xf numFmtId="0" fontId="52" fillId="7" borderId="78" xfId="0" applyFont="1" applyFill="1" applyBorder="1" applyAlignment="1">
      <alignment horizontal="left" vertical="center" wrapText="1"/>
    </xf>
    <xf numFmtId="164" fontId="73" fillId="16" borderId="60" xfId="0" applyNumberFormat="1" applyFont="1" applyFill="1" applyBorder="1" applyAlignment="1" applyProtection="1">
      <alignment horizontal="center" vertical="center"/>
    </xf>
    <xf numFmtId="0" fontId="48" fillId="0" borderId="130" xfId="0" applyFont="1" applyBorder="1" applyAlignment="1" applyProtection="1">
      <alignment horizontal="center" vertical="center"/>
      <protection locked="0"/>
    </xf>
    <xf numFmtId="0" fontId="49" fillId="3" borderId="125" xfId="0" applyFont="1" applyFill="1" applyBorder="1" applyAlignment="1">
      <alignment horizontal="center" vertical="center" wrapText="1"/>
    </xf>
    <xf numFmtId="0" fontId="49" fillId="3" borderId="123" xfId="0" applyFont="1" applyFill="1" applyBorder="1" applyAlignment="1">
      <alignment horizontal="center" vertical="center" wrapText="1"/>
    </xf>
    <xf numFmtId="0" fontId="50" fillId="3" borderId="123" xfId="0" applyFont="1" applyFill="1" applyBorder="1" applyAlignment="1"/>
    <xf numFmtId="0" fontId="72" fillId="20" borderId="42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67" fillId="3" borderId="8" xfId="0" applyFont="1" applyFill="1" applyBorder="1" applyAlignment="1">
      <alignment horizontal="center"/>
    </xf>
    <xf numFmtId="14" fontId="59" fillId="10" borderId="113" xfId="0" applyNumberFormat="1" applyFont="1" applyFill="1" applyBorder="1" applyAlignment="1">
      <alignment horizontal="center" vertical="center"/>
    </xf>
    <xf numFmtId="14" fontId="91" fillId="16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9" fillId="0" borderId="0" xfId="0" applyNumberFormat="1" applyFont="1" applyAlignment="1">
      <alignment horizontal="center"/>
    </xf>
    <xf numFmtId="14" fontId="95" fillId="3" borderId="95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3" fillId="20" borderId="97" xfId="0" applyFont="1" applyFill="1" applyBorder="1" applyAlignment="1" applyProtection="1">
      <alignment horizontal="center" vertical="center" wrapText="1"/>
      <protection locked="0"/>
    </xf>
    <xf numFmtId="164" fontId="6" fillId="15" borderId="34" xfId="0" applyNumberFormat="1" applyFont="1" applyFill="1" applyBorder="1" applyAlignment="1" applyProtection="1">
      <alignment horizontal="center" vertical="top"/>
    </xf>
    <xf numFmtId="0" fontId="97" fillId="3" borderId="131" xfId="0" applyFont="1" applyFill="1" applyBorder="1" applyAlignment="1">
      <alignment horizontal="center" vertical="top" wrapText="1"/>
    </xf>
    <xf numFmtId="0" fontId="32" fillId="3" borderId="131" xfId="0" applyFont="1" applyFill="1" applyBorder="1" applyAlignment="1">
      <alignment horizontal="center" vertical="top" wrapText="1"/>
    </xf>
    <xf numFmtId="1" fontId="97" fillId="3" borderId="131" xfId="0" applyNumberFormat="1" applyFont="1" applyFill="1" applyBorder="1" applyAlignment="1">
      <alignment horizontal="center" vertical="top" wrapText="1"/>
    </xf>
    <xf numFmtId="1" fontId="66" fillId="3" borderId="131" xfId="0" applyNumberFormat="1" applyFont="1" applyFill="1" applyBorder="1" applyAlignment="1">
      <alignment horizontal="center" vertical="top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1" fontId="81" fillId="3" borderId="11" xfId="0" applyNumberFormat="1" applyFont="1" applyFill="1" applyBorder="1" applyAlignment="1" applyProtection="1">
      <alignment horizontal="center" vertical="center" wrapText="1"/>
    </xf>
    <xf numFmtId="171" fontId="17" fillId="20" borderId="11" xfId="0" applyNumberFormat="1" applyFont="1" applyFill="1" applyBorder="1" applyAlignment="1">
      <alignment horizontal="center" vertical="center" wrapText="1"/>
    </xf>
    <xf numFmtId="168" fontId="96" fillId="20" borderId="86" xfId="0" applyNumberFormat="1" applyFont="1" applyFill="1" applyBorder="1" applyAlignment="1">
      <alignment horizontal="center" vertical="center" wrapText="1"/>
    </xf>
    <xf numFmtId="168" fontId="96" fillId="20" borderId="6" xfId="0" applyNumberFormat="1" applyFont="1" applyFill="1" applyBorder="1" applyAlignment="1">
      <alignment horizontal="center" vertical="center" wrapText="1"/>
    </xf>
    <xf numFmtId="171" fontId="96" fillId="20" borderId="93" xfId="0" applyNumberFormat="1" applyFont="1" applyFill="1" applyBorder="1" applyAlignment="1">
      <alignment horizontal="center" vertical="center" wrapText="1"/>
    </xf>
    <xf numFmtId="0" fontId="96" fillId="20" borderId="86" xfId="0" applyFont="1" applyFill="1" applyBorder="1" applyAlignment="1">
      <alignment horizontal="center" vertical="center" wrapText="1"/>
    </xf>
    <xf numFmtId="171" fontId="96" fillId="20" borderId="6" xfId="0" applyNumberFormat="1" applyFont="1" applyFill="1" applyBorder="1" applyAlignment="1">
      <alignment horizontal="center" vertical="center" wrapText="1"/>
    </xf>
    <xf numFmtId="164" fontId="74" fillId="12" borderId="11" xfId="0" applyNumberFormat="1" applyFont="1" applyFill="1" applyBorder="1" applyAlignment="1">
      <alignment horizontal="left" vertical="top"/>
    </xf>
    <xf numFmtId="2" fontId="98" fillId="23" borderId="134" xfId="0" applyNumberFormat="1" applyFont="1" applyFill="1" applyBorder="1" applyAlignment="1" applyProtection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99" fillId="3" borderId="13" xfId="0" applyFont="1" applyFill="1" applyBorder="1" applyAlignment="1" applyProtection="1">
      <alignment horizontal="center" vertical="center"/>
      <protection locked="0"/>
    </xf>
    <xf numFmtId="0" fontId="27" fillId="5" borderId="105" xfId="0" applyFont="1" applyFill="1" applyBorder="1" applyAlignment="1">
      <alignment horizontal="center" vertical="center" wrapText="1"/>
    </xf>
    <xf numFmtId="16" fontId="27" fillId="3" borderId="136" xfId="0" applyNumberFormat="1" applyFont="1" applyFill="1" applyBorder="1" applyAlignment="1">
      <alignment horizontal="center" vertical="center"/>
    </xf>
    <xf numFmtId="16" fontId="27" fillId="3" borderId="137" xfId="0" applyNumberFormat="1" applyFont="1" applyFill="1" applyBorder="1" applyAlignment="1">
      <alignment horizontal="center" vertical="center" wrapText="1"/>
    </xf>
    <xf numFmtId="0" fontId="48" fillId="0" borderId="139" xfId="0" applyFont="1" applyBorder="1" applyAlignment="1" applyProtection="1">
      <alignment horizontal="center" vertical="center"/>
      <protection locked="0"/>
    </xf>
    <xf numFmtId="0" fontId="48" fillId="10" borderId="105" xfId="0" applyFont="1" applyFill="1" applyBorder="1" applyAlignment="1" applyProtection="1">
      <alignment horizontal="center" vertical="center"/>
      <protection locked="0"/>
    </xf>
    <xf numFmtId="0" fontId="48" fillId="5" borderId="105" xfId="0" applyFont="1" applyFill="1" applyBorder="1" applyAlignment="1" applyProtection="1">
      <alignment horizontal="center" vertical="center"/>
      <protection locked="0"/>
    </xf>
    <xf numFmtId="0" fontId="48" fillId="4" borderId="106" xfId="0" applyFont="1" applyFill="1" applyBorder="1" applyAlignment="1" applyProtection="1">
      <alignment horizontal="center" vertical="center"/>
      <protection locked="0"/>
    </xf>
    <xf numFmtId="164" fontId="78" fillId="3" borderId="79" xfId="0" applyNumberFormat="1" applyFont="1" applyFill="1" applyBorder="1" applyAlignment="1" applyProtection="1">
      <alignment horizontal="center" vertical="center"/>
      <protection locked="0"/>
    </xf>
    <xf numFmtId="0" fontId="18" fillId="16" borderId="31" xfId="0" applyFont="1" applyFill="1" applyBorder="1" applyAlignment="1">
      <alignment horizontal="left" vertical="center" wrapText="1"/>
    </xf>
    <xf numFmtId="0" fontId="65" fillId="16" borderId="31" xfId="0" applyFont="1" applyFill="1" applyBorder="1" applyAlignment="1">
      <alignment horizontal="left" vertical="top" wrapText="1"/>
    </xf>
    <xf numFmtId="0" fontId="68" fillId="16" borderId="31" xfId="0" applyFont="1" applyFill="1" applyBorder="1" applyAlignment="1">
      <alignment horizontal="left" vertical="top" wrapText="1"/>
    </xf>
    <xf numFmtId="168" fontId="69" fillId="16" borderId="31" xfId="0" applyNumberFormat="1" applyFont="1" applyFill="1" applyBorder="1" applyAlignment="1">
      <alignment horizontal="left" vertical="top"/>
    </xf>
    <xf numFmtId="168" fontId="65" fillId="16" borderId="31" xfId="0" applyNumberFormat="1" applyFont="1" applyFill="1" applyBorder="1" applyAlignment="1">
      <alignment horizontal="left" vertical="top" wrapText="1"/>
    </xf>
    <xf numFmtId="171" fontId="65" fillId="16" borderId="31" xfId="0" applyNumberFormat="1" applyFont="1" applyFill="1" applyBorder="1" applyAlignment="1">
      <alignment horizontal="left" vertical="top" wrapText="1"/>
    </xf>
    <xf numFmtId="0" fontId="69" fillId="16" borderId="31" xfId="0" applyFont="1" applyFill="1" applyBorder="1" applyAlignment="1">
      <alignment horizontal="left" vertical="top"/>
    </xf>
    <xf numFmtId="171" fontId="65" fillId="16" borderId="79" xfId="0" applyNumberFormat="1" applyFont="1" applyFill="1" applyBorder="1" applyAlignment="1">
      <alignment horizontal="left" vertical="top" wrapText="1"/>
    </xf>
    <xf numFmtId="0" fontId="72" fillId="16" borderId="50" xfId="0" applyFont="1" applyFill="1" applyBorder="1" applyAlignment="1" applyProtection="1">
      <alignment horizontal="center" vertical="center" wrapText="1"/>
    </xf>
    <xf numFmtId="164" fontId="26" fillId="16" borderId="50" xfId="0" applyNumberFormat="1" applyFont="1" applyFill="1" applyBorder="1" applyAlignment="1" applyProtection="1">
      <alignment horizontal="center" vertical="center" wrapText="1"/>
    </xf>
    <xf numFmtId="0" fontId="56" fillId="16" borderId="31" xfId="0" applyFont="1" applyFill="1" applyBorder="1" applyAlignment="1">
      <alignment vertical="center" wrapText="1"/>
    </xf>
    <xf numFmtId="0" fontId="54" fillId="16" borderId="31" xfId="0" applyFont="1" applyFill="1" applyBorder="1" applyAlignment="1">
      <alignment horizontal="center" vertical="center" wrapText="1"/>
    </xf>
    <xf numFmtId="0" fontId="57" fillId="16" borderId="31" xfId="0" applyFont="1" applyFill="1" applyBorder="1" applyAlignment="1">
      <alignment vertical="center" wrapText="1"/>
    </xf>
    <xf numFmtId="0" fontId="54" fillId="16" borderId="32" xfId="0" applyFont="1" applyFill="1" applyBorder="1" applyAlignment="1">
      <alignment horizontal="center" vertical="center" wrapText="1"/>
    </xf>
    <xf numFmtId="0" fontId="45" fillId="16" borderId="31" xfId="0" applyFont="1" applyFill="1" applyBorder="1" applyAlignment="1">
      <alignment vertical="center"/>
    </xf>
    <xf numFmtId="0" fontId="72" fillId="16" borderId="31" xfId="0" applyFont="1" applyFill="1" applyBorder="1" applyAlignment="1" applyProtection="1">
      <alignment horizontal="center" vertical="center" wrapText="1"/>
    </xf>
    <xf numFmtId="164" fontId="18" fillId="16" borderId="31" xfId="0" applyNumberFormat="1" applyFont="1" applyFill="1" applyBorder="1" applyAlignment="1" applyProtection="1">
      <alignment horizontal="center" vertical="center"/>
      <protection locked="0"/>
    </xf>
    <xf numFmtId="164" fontId="26" fillId="16" borderId="31" xfId="0" applyNumberFormat="1" applyFont="1" applyFill="1" applyBorder="1" applyAlignment="1" applyProtection="1">
      <alignment horizontal="center" vertical="center" wrapText="1"/>
    </xf>
    <xf numFmtId="166" fontId="18" fillId="16" borderId="31" xfId="0" applyNumberFormat="1" applyFont="1" applyFill="1" applyBorder="1" applyAlignment="1" applyProtection="1">
      <alignment horizontal="center" vertical="center"/>
      <protection locked="0"/>
    </xf>
    <xf numFmtId="170" fontId="63" fillId="16" borderId="31" xfId="0" applyNumberFormat="1" applyFont="1" applyFill="1" applyBorder="1" applyAlignment="1" applyProtection="1">
      <alignment horizontal="center" vertical="center"/>
      <protection locked="0"/>
    </xf>
    <xf numFmtId="0" fontId="18" fillId="16" borderId="30" xfId="0" applyFont="1" applyFill="1" applyBorder="1" applyAlignment="1">
      <alignment horizontal="right" vertical="center" wrapText="1"/>
    </xf>
    <xf numFmtId="171" fontId="77" fillId="3" borderId="11" xfId="0" applyNumberFormat="1" applyFont="1" applyFill="1" applyBorder="1" applyAlignment="1">
      <alignment horizontal="center" vertical="center" wrapText="1"/>
    </xf>
    <xf numFmtId="171" fontId="81" fillId="3" borderId="11" xfId="0" applyNumberFormat="1" applyFont="1" applyFill="1" applyBorder="1" applyAlignment="1">
      <alignment horizontal="center" vertical="center" wrapText="1"/>
    </xf>
    <xf numFmtId="171" fontId="81" fillId="20" borderId="11" xfId="0" applyNumberFormat="1" applyFont="1" applyFill="1" applyBorder="1" applyAlignment="1">
      <alignment horizontal="center" vertical="center" wrapText="1"/>
    </xf>
    <xf numFmtId="164" fontId="27" fillId="16" borderId="28" xfId="0" applyNumberFormat="1" applyFont="1" applyFill="1" applyBorder="1" applyAlignment="1">
      <alignment horizontal="center" vertical="center" wrapText="1"/>
    </xf>
    <xf numFmtId="0" fontId="58" fillId="16" borderId="28" xfId="0" applyFont="1" applyFill="1" applyBorder="1" applyAlignment="1">
      <alignment horizontal="center" vertical="center"/>
    </xf>
    <xf numFmtId="14" fontId="100" fillId="16" borderId="94" xfId="0" applyNumberFormat="1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 applyProtection="1">
      <alignment horizontal="center" vertical="center"/>
    </xf>
    <xf numFmtId="0" fontId="67" fillId="4" borderId="6" xfId="0" applyFont="1" applyFill="1" applyBorder="1" applyAlignment="1" applyProtection="1">
      <alignment horizontal="center" vertical="center"/>
    </xf>
    <xf numFmtId="14" fontId="66" fillId="4" borderId="93" xfId="0" applyNumberFormat="1" applyFont="1" applyFill="1" applyBorder="1" applyAlignment="1" applyProtection="1">
      <alignment horizontal="center" vertical="center"/>
    </xf>
    <xf numFmtId="1" fontId="7" fillId="3" borderId="11" xfId="0" applyNumberFormat="1" applyFont="1" applyFill="1" applyBorder="1" applyAlignment="1" applyProtection="1">
      <alignment horizontal="center" vertical="center" wrapText="1"/>
    </xf>
    <xf numFmtId="14" fontId="103" fillId="3" borderId="95" xfId="0" applyNumberFormat="1" applyFont="1" applyFill="1" applyBorder="1" applyAlignment="1">
      <alignment horizontal="center" vertical="center" wrapText="1"/>
    </xf>
    <xf numFmtId="0" fontId="8" fillId="16" borderId="129" xfId="0" applyFont="1" applyFill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69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15" fillId="16" borderId="31" xfId="0" applyFont="1" applyFill="1" applyBorder="1" applyAlignment="1">
      <alignment horizontal="center" vertical="center" wrapText="1"/>
    </xf>
    <xf numFmtId="168" fontId="29" fillId="20" borderId="91" xfId="0" applyNumberFormat="1" applyFont="1" applyFill="1" applyBorder="1" applyAlignment="1">
      <alignment horizontal="center" vertical="center" wrapText="1"/>
    </xf>
    <xf numFmtId="0" fontId="0" fillId="20" borderId="22" xfId="0" applyFill="1" applyBorder="1" applyAlignment="1">
      <alignment horizontal="center" vertical="center" wrapText="1"/>
    </xf>
    <xf numFmtId="0" fontId="0" fillId="20" borderId="112" xfId="0" applyFill="1" applyBorder="1" applyAlignment="1">
      <alignment horizontal="center" vertical="center" wrapText="1"/>
    </xf>
    <xf numFmtId="168" fontId="29" fillId="20" borderId="109" xfId="0" applyNumberFormat="1" applyFont="1" applyFill="1" applyBorder="1" applyAlignment="1">
      <alignment horizontal="center" vertical="center" wrapText="1"/>
    </xf>
    <xf numFmtId="0" fontId="0" fillId="20" borderId="110" xfId="0" applyFill="1" applyBorder="1" applyAlignment="1">
      <alignment horizontal="center" vertical="center" wrapText="1"/>
    </xf>
    <xf numFmtId="0" fontId="0" fillId="20" borderId="111" xfId="0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0" fillId="0" borderId="90" xfId="0" applyNumberFormat="1" applyFont="1" applyBorder="1" applyAlignment="1" applyProtection="1">
      <alignment horizontal="center" vertical="center"/>
      <protection locked="0"/>
    </xf>
    <xf numFmtId="169" fontId="70" fillId="0" borderId="86" xfId="0" applyNumberFormat="1" applyFont="1" applyBorder="1" applyAlignment="1" applyProtection="1">
      <alignment horizontal="center" vertical="center"/>
      <protection locked="0"/>
    </xf>
    <xf numFmtId="164" fontId="70" fillId="0" borderId="41" xfId="0" applyNumberFormat="1" applyFont="1" applyBorder="1" applyAlignment="1" applyProtection="1">
      <alignment horizontal="center" vertical="center"/>
      <protection locked="0"/>
    </xf>
    <xf numFmtId="164" fontId="70" fillId="0" borderId="6" xfId="0" applyNumberFormat="1" applyFont="1" applyBorder="1" applyAlignment="1" applyProtection="1">
      <alignment horizontal="center" vertical="center"/>
      <protection locked="0"/>
    </xf>
    <xf numFmtId="164" fontId="74" fillId="3" borderId="117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85" fillId="20" borderId="92" xfId="0" applyNumberFormat="1" applyFont="1" applyFill="1" applyBorder="1" applyAlignment="1">
      <alignment horizontal="center" vertical="center" wrapText="1"/>
    </xf>
    <xf numFmtId="14" fontId="85" fillId="20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81" fillId="20" borderId="91" xfId="0" applyFont="1" applyFill="1" applyBorder="1" applyAlignment="1">
      <alignment horizontal="left" vertical="top" wrapText="1"/>
    </xf>
    <xf numFmtId="0" fontId="17" fillId="20" borderId="22" xfId="0" applyFont="1" applyFill="1" applyBorder="1" applyAlignment="1">
      <alignment horizontal="left" vertical="top"/>
    </xf>
    <xf numFmtId="0" fontId="17" fillId="20" borderId="91" xfId="0" applyFont="1" applyFill="1" applyBorder="1" applyAlignment="1">
      <alignment horizontal="left" vertical="top"/>
    </xf>
    <xf numFmtId="0" fontId="17" fillId="20" borderId="17" xfId="0" applyFont="1" applyFill="1" applyBorder="1" applyAlignment="1">
      <alignment horizontal="left" vertical="top"/>
    </xf>
    <xf numFmtId="0" fontId="17" fillId="20" borderId="43" xfId="0" applyFont="1" applyFill="1" applyBorder="1" applyAlignment="1">
      <alignment horizontal="left" vertical="top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48" fillId="3" borderId="124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5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26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0" fontId="48" fillId="20" borderId="124" xfId="0" applyFont="1" applyFill="1" applyBorder="1" applyAlignment="1">
      <alignment horizontal="center" vertical="center" wrapText="1"/>
    </xf>
    <xf numFmtId="0" fontId="48" fillId="20" borderId="5" xfId="0" applyFont="1" applyFill="1" applyBorder="1" applyAlignment="1">
      <alignment horizontal="center" vertical="center" wrapText="1"/>
    </xf>
    <xf numFmtId="0" fontId="48" fillId="20" borderId="46" xfId="0" applyFont="1" applyFill="1" applyBorder="1" applyAlignment="1">
      <alignment horizontal="center" vertical="center" wrapText="1"/>
    </xf>
    <xf numFmtId="0" fontId="48" fillId="20" borderId="125" xfId="0" applyFont="1" applyFill="1" applyBorder="1" applyAlignment="1">
      <alignment horizontal="center" vertical="center" wrapText="1"/>
    </xf>
    <xf numFmtId="0" fontId="48" fillId="20" borderId="0" xfId="0" applyFont="1" applyFill="1" applyBorder="1" applyAlignment="1">
      <alignment horizontal="center" vertical="center" wrapText="1"/>
    </xf>
    <xf numFmtId="0" fontId="48" fillId="20" borderId="8" xfId="0" applyFont="1" applyFill="1" applyBorder="1" applyAlignment="1">
      <alignment horizontal="center" vertical="center" wrapText="1"/>
    </xf>
    <xf numFmtId="0" fontId="48" fillId="20" borderId="126" xfId="0" applyFont="1" applyFill="1" applyBorder="1" applyAlignment="1">
      <alignment horizontal="center" vertical="center" wrapText="1"/>
    </xf>
    <xf numFmtId="0" fontId="48" fillId="20" borderId="10" xfId="0" applyFont="1" applyFill="1" applyBorder="1" applyAlignment="1">
      <alignment horizontal="center" vertical="center" wrapText="1"/>
    </xf>
    <xf numFmtId="0" fontId="48" fillId="20" borderId="9" xfId="0" applyFont="1" applyFill="1" applyBorder="1" applyAlignment="1">
      <alignment horizontal="center" vertical="center" wrapText="1"/>
    </xf>
    <xf numFmtId="0" fontId="81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14" fontId="85" fillId="3" borderId="92" xfId="0" applyNumberFormat="1" applyFont="1" applyFill="1" applyBorder="1" applyAlignment="1">
      <alignment horizontal="center" vertical="center" wrapText="1"/>
    </xf>
    <xf numFmtId="14" fontId="85" fillId="3" borderId="93" xfId="0" applyNumberFormat="1" applyFont="1" applyFill="1" applyBorder="1" applyAlignment="1">
      <alignment horizontal="center" vertical="center" wrapText="1"/>
    </xf>
    <xf numFmtId="0" fontId="77" fillId="20" borderId="91" xfId="0" applyFont="1" applyFill="1" applyBorder="1" applyAlignment="1">
      <alignment horizontal="left" vertical="top" wrapText="1"/>
    </xf>
    <xf numFmtId="0" fontId="7" fillId="20" borderId="22" xfId="0" applyFont="1" applyFill="1" applyBorder="1" applyAlignment="1">
      <alignment horizontal="left" vertical="top"/>
    </xf>
    <xf numFmtId="0" fontId="7" fillId="20" borderId="91" xfId="0" applyFont="1" applyFill="1" applyBorder="1" applyAlignment="1">
      <alignment horizontal="left" vertical="top"/>
    </xf>
    <xf numFmtId="0" fontId="7" fillId="20" borderId="17" xfId="0" applyFont="1" applyFill="1" applyBorder="1" applyAlignment="1">
      <alignment horizontal="left" vertical="top"/>
    </xf>
    <xf numFmtId="0" fontId="7" fillId="20" borderId="43" xfId="0" applyFont="1" applyFill="1" applyBorder="1" applyAlignment="1">
      <alignment horizontal="left" vertical="top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81" fillId="20" borderId="22" xfId="0" applyFont="1" applyFill="1" applyBorder="1" applyAlignment="1">
      <alignment horizontal="left" vertical="top"/>
    </xf>
    <xf numFmtId="0" fontId="81" fillId="20" borderId="91" xfId="0" applyFont="1" applyFill="1" applyBorder="1" applyAlignment="1">
      <alignment horizontal="left" vertical="top"/>
    </xf>
    <xf numFmtId="0" fontId="81" fillId="20" borderId="17" xfId="0" applyFont="1" applyFill="1" applyBorder="1" applyAlignment="1">
      <alignment horizontal="left" vertical="top"/>
    </xf>
    <xf numFmtId="0" fontId="81" fillId="20" borderId="43" xfId="0" applyFont="1" applyFill="1" applyBorder="1" applyAlignment="1">
      <alignment horizontal="left" vertical="top"/>
    </xf>
    <xf numFmtId="0" fontId="59" fillId="3" borderId="12" xfId="0" applyFont="1" applyFill="1" applyBorder="1" applyAlignment="1">
      <alignment horizontal="center" vertical="center" wrapText="1"/>
    </xf>
    <xf numFmtId="0" fontId="60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104" fillId="21" borderId="12" xfId="0" applyNumberFormat="1" applyFont="1" applyFill="1" applyBorder="1" applyAlignment="1">
      <alignment horizontal="center" vertical="center" wrapText="1"/>
    </xf>
    <xf numFmtId="0" fontId="104" fillId="21" borderId="5" xfId="0" applyNumberFormat="1" applyFont="1" applyFill="1" applyBorder="1" applyAlignment="1">
      <alignment horizontal="center" vertical="center"/>
    </xf>
    <xf numFmtId="0" fontId="104" fillId="21" borderId="46" xfId="0" applyNumberFormat="1" applyFont="1" applyFill="1" applyBorder="1" applyAlignment="1">
      <alignment horizontal="center" vertical="center"/>
    </xf>
    <xf numFmtId="0" fontId="104" fillId="21" borderId="13" xfId="0" applyNumberFormat="1" applyFont="1" applyFill="1" applyBorder="1" applyAlignment="1">
      <alignment horizontal="center" vertical="center"/>
    </xf>
    <xf numFmtId="0" fontId="104" fillId="21" borderId="0" xfId="0" applyNumberFormat="1" applyFont="1" applyFill="1" applyAlignment="1">
      <alignment horizontal="center" vertical="center"/>
    </xf>
    <xf numFmtId="0" fontId="104" fillId="21" borderId="8" xfId="0" applyNumberFormat="1" applyFont="1" applyFill="1" applyBorder="1" applyAlignment="1">
      <alignment horizontal="center" vertical="center"/>
    </xf>
    <xf numFmtId="0" fontId="104" fillId="21" borderId="0" xfId="0" applyNumberFormat="1" applyFont="1" applyFill="1" applyBorder="1" applyAlignment="1">
      <alignment horizontal="center" vertical="center"/>
    </xf>
    <xf numFmtId="0" fontId="104" fillId="21" borderId="10" xfId="0" applyNumberFormat="1" applyFont="1" applyFill="1" applyBorder="1" applyAlignment="1">
      <alignment horizontal="center" vertical="center"/>
    </xf>
    <xf numFmtId="0" fontId="104" fillId="21" borderId="9" xfId="0" applyNumberFormat="1" applyFont="1" applyFill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61" fillId="5" borderId="74" xfId="0" applyNumberFormat="1" applyFont="1" applyFill="1" applyBorder="1" applyAlignment="1">
      <alignment horizontal="center" vertical="center" wrapText="1"/>
    </xf>
    <xf numFmtId="168" fontId="59" fillId="5" borderId="76" xfId="0" applyNumberFormat="1" applyFont="1" applyFill="1" applyBorder="1" applyAlignment="1">
      <alignment horizontal="center" vertical="center" wrapText="1"/>
    </xf>
    <xf numFmtId="168" fontId="60" fillId="5" borderId="72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60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51" fillId="5" borderId="0" xfId="0" applyFont="1" applyFill="1" applyBorder="1" applyAlignment="1">
      <alignment horizontal="center" vertical="center" wrapText="1"/>
    </xf>
    <xf numFmtId="0" fontId="18" fillId="20" borderId="91" xfId="0" applyFont="1" applyFill="1" applyBorder="1" applyAlignment="1">
      <alignment horizontal="left" vertical="top" wrapText="1"/>
    </xf>
    <xf numFmtId="0" fontId="32" fillId="20" borderId="22" xfId="0" applyFont="1" applyFill="1" applyBorder="1" applyAlignment="1">
      <alignment horizontal="left" vertical="top"/>
    </xf>
    <xf numFmtId="0" fontId="32" fillId="20" borderId="91" xfId="0" applyFont="1" applyFill="1" applyBorder="1" applyAlignment="1">
      <alignment horizontal="left" vertical="top"/>
    </xf>
    <xf numFmtId="0" fontId="32" fillId="20" borderId="17" xfId="0" applyFont="1" applyFill="1" applyBorder="1" applyAlignment="1">
      <alignment horizontal="left" vertical="top"/>
    </xf>
    <xf numFmtId="0" fontId="32" fillId="20" borderId="43" xfId="0" applyFont="1" applyFill="1" applyBorder="1" applyAlignment="1">
      <alignment horizontal="left" vertical="top"/>
    </xf>
    <xf numFmtId="0" fontId="81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1" xfId="0" applyFont="1" applyFill="1" applyBorder="1" applyAlignment="1">
      <alignment horizontal="left" vertical="top" wrapText="1"/>
    </xf>
    <xf numFmtId="164" fontId="70" fillId="3" borderId="30" xfId="0" applyNumberFormat="1" applyFont="1" applyFill="1" applyBorder="1" applyAlignment="1">
      <alignment horizontal="left" vertical="top" wrapText="1"/>
    </xf>
    <xf numFmtId="0" fontId="81" fillId="0" borderId="22" xfId="0" applyFont="1" applyBorder="1" applyAlignment="1">
      <alignment horizontal="left" vertical="top"/>
    </xf>
    <xf numFmtId="0" fontId="81" fillId="0" borderId="91" xfId="0" applyFont="1" applyBorder="1" applyAlignment="1">
      <alignment horizontal="left" vertical="top"/>
    </xf>
    <xf numFmtId="0" fontId="81" fillId="0" borderId="17" xfId="0" applyFont="1" applyBorder="1" applyAlignment="1">
      <alignment horizontal="left" vertical="top"/>
    </xf>
    <xf numFmtId="0" fontId="81" fillId="0" borderId="43" xfId="0" applyFont="1" applyBorder="1" applyAlignment="1">
      <alignment horizontal="left" vertical="top"/>
    </xf>
    <xf numFmtId="0" fontId="53" fillId="9" borderId="4" xfId="0" applyFont="1" applyFill="1" applyBorder="1" applyAlignment="1">
      <alignment horizontal="center" vertical="center" wrapText="1"/>
    </xf>
    <xf numFmtId="0" fontId="56" fillId="9" borderId="2" xfId="0" applyFont="1" applyFill="1" applyBorder="1" applyAlignment="1">
      <alignment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3" fillId="7" borderId="0" xfId="0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7" borderId="5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0" fontId="13" fillId="5" borderId="12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6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164" fontId="74" fillId="3" borderId="135" xfId="0" applyNumberFormat="1" applyFont="1" applyFill="1" applyBorder="1" applyAlignment="1" applyProtection="1">
      <alignment horizontal="left" vertical="top"/>
      <protection locked="0"/>
    </xf>
    <xf numFmtId="171" fontId="8" fillId="3" borderId="29" xfId="0" applyNumberFormat="1" applyFont="1" applyFill="1" applyBorder="1" applyAlignment="1">
      <alignment horizontal="left" vertical="center"/>
    </xf>
    <xf numFmtId="0" fontId="0" fillId="0" borderId="138" xfId="0" applyBorder="1" applyAlignment="1">
      <alignment horizontal="left" vertical="center"/>
    </xf>
    <xf numFmtId="0" fontId="29" fillId="20" borderId="91" xfId="0" applyFont="1" applyFill="1" applyBorder="1" applyAlignment="1">
      <alignment horizontal="left" vertical="top" wrapText="1"/>
    </xf>
    <xf numFmtId="0" fontId="1" fillId="20" borderId="22" xfId="0" applyFont="1" applyFill="1" applyBorder="1" applyAlignment="1">
      <alignment horizontal="left" vertical="top"/>
    </xf>
    <xf numFmtId="0" fontId="1" fillId="20" borderId="91" xfId="0" applyFont="1" applyFill="1" applyBorder="1" applyAlignment="1">
      <alignment horizontal="left" vertical="top"/>
    </xf>
    <xf numFmtId="0" fontId="1" fillId="20" borderId="17" xfId="0" applyFont="1" applyFill="1" applyBorder="1" applyAlignment="1">
      <alignment horizontal="left" vertical="top"/>
    </xf>
    <xf numFmtId="0" fontId="1" fillId="20" borderId="43" xfId="0" applyFont="1" applyFill="1" applyBorder="1" applyAlignment="1">
      <alignment horizontal="left" vertical="top"/>
    </xf>
    <xf numFmtId="0" fontId="55" fillId="5" borderId="4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6" fillId="4" borderId="75" xfId="0" applyFont="1" applyFill="1" applyBorder="1" applyAlignment="1">
      <alignment vertical="center" wrapText="1"/>
    </xf>
    <xf numFmtId="0" fontId="87" fillId="21" borderId="12" xfId="0" applyFont="1" applyFill="1" applyBorder="1" applyAlignment="1">
      <alignment horizontal="center" vertical="center" wrapText="1"/>
    </xf>
    <xf numFmtId="0" fontId="88" fillId="21" borderId="5" xfId="0" applyFont="1" applyFill="1" applyBorder="1" applyAlignment="1">
      <alignment horizontal="center" wrapText="1"/>
    </xf>
    <xf numFmtId="0" fontId="88" fillId="21" borderId="46" xfId="0" applyFont="1" applyFill="1" applyBorder="1" applyAlignment="1">
      <alignment horizontal="center" wrapText="1"/>
    </xf>
    <xf numFmtId="0" fontId="87" fillId="21" borderId="48" xfId="0" applyFont="1" applyFill="1" applyBorder="1" applyAlignment="1">
      <alignment horizontal="center" vertical="center" wrapText="1"/>
    </xf>
    <xf numFmtId="0" fontId="88" fillId="21" borderId="10" xfId="0" applyFont="1" applyFill="1" applyBorder="1" applyAlignment="1">
      <alignment horizontal="center" wrapText="1"/>
    </xf>
    <xf numFmtId="0" fontId="88" fillId="21" borderId="9" xfId="0" applyFont="1" applyFill="1" applyBorder="1" applyAlignment="1">
      <alignment horizontal="center" wrapText="1"/>
    </xf>
    <xf numFmtId="168" fontId="1" fillId="22" borderId="30" xfId="0" applyNumberFormat="1" applyFont="1" applyFill="1" applyBorder="1" applyAlignment="1">
      <alignment horizontal="left" vertical="top" wrapText="1"/>
    </xf>
    <xf numFmtId="0" fontId="1" fillId="22" borderId="31" xfId="0" applyFont="1" applyFill="1" applyBorder="1" applyAlignment="1">
      <alignment horizontal="left" vertical="top" wrapText="1"/>
    </xf>
    <xf numFmtId="0" fontId="1" fillId="22" borderId="79" xfId="0" applyFont="1" applyFill="1" applyBorder="1" applyAlignment="1">
      <alignment horizontal="left" vertical="top" wrapText="1"/>
    </xf>
    <xf numFmtId="0" fontId="89" fillId="22" borderId="10" xfId="0" applyFont="1" applyFill="1" applyBorder="1" applyAlignment="1">
      <alignment horizontal="left" vertical="top" wrapText="1"/>
    </xf>
    <xf numFmtId="0" fontId="31" fillId="22" borderId="10" xfId="0" applyFont="1" applyFill="1" applyBorder="1" applyAlignment="1">
      <alignment horizontal="left" vertical="top" wrapText="1"/>
    </xf>
    <xf numFmtId="0" fontId="31" fillId="22" borderId="9" xfId="0" applyFont="1" applyFill="1" applyBorder="1" applyAlignment="1">
      <alignment horizontal="left" vertical="top" wrapText="1"/>
    </xf>
    <xf numFmtId="0" fontId="49" fillId="0" borderId="127" xfId="0" applyFont="1" applyBorder="1" applyAlignment="1">
      <alignment horizontal="center" vertical="center"/>
    </xf>
    <xf numFmtId="0" fontId="45" fillId="0" borderId="128" xfId="0" applyFont="1" applyBorder="1" applyAlignment="1">
      <alignment vertical="center"/>
    </xf>
    <xf numFmtId="1" fontId="43" fillId="0" borderId="121" xfId="0" applyNumberFormat="1" applyFont="1" applyBorder="1" applyAlignment="1">
      <alignment horizontal="center" vertical="center" wrapText="1"/>
    </xf>
    <xf numFmtId="0" fontId="45" fillId="0" borderId="122" xfId="0" applyFont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9" borderId="86" xfId="0" applyNumberFormat="1" applyFont="1" applyFill="1" applyBorder="1" applyAlignment="1">
      <alignment horizontal="center" vertical="center" wrapText="1"/>
    </xf>
    <xf numFmtId="0" fontId="61" fillId="9" borderId="87" xfId="0" applyFont="1" applyFill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61" fillId="10" borderId="87" xfId="0" applyFont="1" applyFill="1" applyBorder="1" applyAlignment="1">
      <alignment horizontal="center" vertical="center" wrapText="1"/>
    </xf>
    <xf numFmtId="1" fontId="59" fillId="14" borderId="83" xfId="0" applyNumberFormat="1" applyFont="1" applyFill="1" applyBorder="1" applyAlignment="1">
      <alignment horizontal="center" vertical="center" wrapText="1"/>
    </xf>
    <xf numFmtId="0" fontId="60" fillId="14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9" fillId="9" borderId="85" xfId="0" applyFont="1" applyFill="1" applyBorder="1" applyAlignment="1">
      <alignment horizontal="center" vertical="center" wrapText="1"/>
    </xf>
    <xf numFmtId="0" fontId="60" fillId="9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9" fillId="10" borderId="85" xfId="0" applyFont="1" applyFill="1" applyBorder="1" applyAlignment="1">
      <alignment horizontal="center" vertical="center" wrapText="1"/>
    </xf>
    <xf numFmtId="0" fontId="60" fillId="10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1" fillId="5" borderId="124" xfId="0" applyNumberFormat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75" fillId="5" borderId="125" xfId="0" applyFont="1" applyFill="1" applyBorder="1" applyAlignment="1">
      <alignment horizontal="center" vertical="center" wrapText="1"/>
    </xf>
    <xf numFmtId="0" fontId="76" fillId="5" borderId="0" xfId="0" applyFont="1" applyFill="1" applyBorder="1" applyAlignment="1">
      <alignment horizontal="center" vertical="center" wrapText="1"/>
    </xf>
    <xf numFmtId="0" fontId="76" fillId="5" borderId="8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1" fontId="43" fillId="14" borderId="82" xfId="0" applyNumberFormat="1" applyFont="1" applyFill="1" applyBorder="1" applyAlignment="1">
      <alignment horizontal="center" vertical="center" wrapText="1"/>
    </xf>
    <xf numFmtId="0" fontId="45" fillId="14" borderId="83" xfId="0" applyFont="1" applyFill="1" applyBorder="1" applyAlignment="1">
      <alignment horizontal="center" vertical="center" wrapText="1"/>
    </xf>
    <xf numFmtId="0" fontId="92" fillId="5" borderId="53" xfId="0" applyFont="1" applyFill="1" applyBorder="1" applyAlignment="1">
      <alignment horizontal="center" vertical="center" wrapText="1"/>
    </xf>
    <xf numFmtId="0" fontId="71" fillId="5" borderId="54" xfId="0" applyFont="1" applyFill="1" applyBorder="1" applyAlignment="1">
      <alignment vertical="center" wrapText="1"/>
    </xf>
    <xf numFmtId="0" fontId="15" fillId="16" borderId="80" xfId="0" applyFont="1" applyFill="1" applyBorder="1" applyAlignment="1">
      <alignment horizontal="center" vertical="center" wrapText="1"/>
    </xf>
    <xf numFmtId="0" fontId="85" fillId="9" borderId="4" xfId="0" applyFont="1" applyFill="1" applyBorder="1" applyAlignment="1">
      <alignment horizontal="center" vertical="center" wrapText="1"/>
    </xf>
    <xf numFmtId="0" fontId="58" fillId="9" borderId="2" xfId="0" applyFont="1" applyFill="1" applyBorder="1" applyAlignment="1">
      <alignment vertical="center" wrapText="1"/>
    </xf>
    <xf numFmtId="0" fontId="93" fillId="10" borderId="40" xfId="0" applyFont="1" applyFill="1" applyBorder="1" applyAlignment="1">
      <alignment horizontal="center" vertical="center" wrapText="1"/>
    </xf>
    <xf numFmtId="0" fontId="93" fillId="10" borderId="55" xfId="0" applyFont="1" applyFill="1" applyBorder="1" applyAlignment="1">
      <alignment horizontal="center" vertical="center" wrapText="1"/>
    </xf>
    <xf numFmtId="0" fontId="18" fillId="22" borderId="80" xfId="0" applyFont="1" applyFill="1" applyBorder="1" applyAlignment="1">
      <alignment horizontal="left" vertical="top" wrapText="1"/>
    </xf>
    <xf numFmtId="0" fontId="18" fillId="22" borderId="31" xfId="0" applyFont="1" applyFill="1" applyBorder="1" applyAlignment="1">
      <alignment horizontal="left" vertical="top" wrapText="1"/>
    </xf>
    <xf numFmtId="0" fontId="54" fillId="10" borderId="4" xfId="0" applyFont="1" applyFill="1" applyBorder="1" applyAlignment="1">
      <alignment horizontal="center" vertical="center" wrapText="1"/>
    </xf>
    <xf numFmtId="0" fontId="54" fillId="10" borderId="2" xfId="0" applyFont="1" applyFill="1" applyBorder="1" applyAlignment="1">
      <alignment horizontal="center" vertical="center" wrapText="1"/>
    </xf>
    <xf numFmtId="164" fontId="74" fillId="12" borderId="6" xfId="0" applyNumberFormat="1" applyFont="1" applyFill="1" applyBorder="1" applyAlignment="1" applyProtection="1">
      <alignment horizontal="left" vertical="top"/>
      <protection locked="0"/>
    </xf>
    <xf numFmtId="171" fontId="14" fillId="3" borderId="20" xfId="0" applyNumberFormat="1" applyFont="1" applyFill="1" applyBorder="1" applyAlignment="1">
      <alignment horizontal="left" vertical="center" wrapText="1"/>
    </xf>
    <xf numFmtId="0" fontId="14" fillId="0" borderId="133" xfId="0" applyFont="1" applyBorder="1" applyAlignment="1">
      <alignment horizontal="left" vertical="center" wrapText="1"/>
    </xf>
    <xf numFmtId="49" fontId="47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132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49" fontId="12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27" fillId="20" borderId="91" xfId="0" applyFont="1" applyFill="1" applyBorder="1" applyAlignment="1">
      <alignment horizontal="left" vertical="top" wrapText="1"/>
    </xf>
    <xf numFmtId="0" fontId="8" fillId="20" borderId="22" xfId="0" applyFont="1" applyFill="1" applyBorder="1" applyAlignment="1">
      <alignment horizontal="left" vertical="top"/>
    </xf>
    <xf numFmtId="0" fontId="8" fillId="20" borderId="91" xfId="0" applyFont="1" applyFill="1" applyBorder="1" applyAlignment="1">
      <alignment horizontal="left" vertical="top"/>
    </xf>
    <xf numFmtId="0" fontId="8" fillId="20" borderId="17" xfId="0" applyFont="1" applyFill="1" applyBorder="1" applyAlignment="1">
      <alignment horizontal="left" vertical="top"/>
    </xf>
    <xf numFmtId="0" fontId="8" fillId="20" borderId="43" xfId="0" applyFont="1" applyFill="1" applyBorder="1" applyAlignment="1">
      <alignment horizontal="left" vertical="top"/>
    </xf>
    <xf numFmtId="0" fontId="77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29" fillId="3" borderId="91" xfId="0" applyFont="1" applyFill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/>
    </xf>
    <xf numFmtId="0" fontId="1" fillId="0" borderId="91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43" xfId="0" applyFont="1" applyBorder="1" applyAlignment="1">
      <alignment horizontal="left" vertical="top"/>
    </xf>
    <xf numFmtId="164" fontId="6" fillId="3" borderId="41" xfId="0" applyNumberFormat="1" applyFont="1" applyFill="1" applyBorder="1" applyAlignment="1" applyProtection="1">
      <alignment horizontal="center" vertical="center"/>
    </xf>
    <xf numFmtId="164" fontId="6" fillId="3" borderId="6" xfId="0" applyNumberFormat="1" applyFont="1" applyFill="1" applyBorder="1" applyAlignment="1" applyProtection="1">
      <alignment horizontal="center" vertical="center"/>
    </xf>
    <xf numFmtId="1" fontId="6" fillId="3" borderId="41" xfId="0" applyNumberFormat="1" applyFont="1" applyFill="1" applyBorder="1" applyAlignment="1" applyProtection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 wrapText="1"/>
    </xf>
    <xf numFmtId="14" fontId="102" fillId="20" borderId="92" xfId="0" applyNumberFormat="1" applyFont="1" applyFill="1" applyBorder="1" applyAlignment="1">
      <alignment horizontal="center" vertical="center" wrapText="1"/>
    </xf>
    <xf numFmtId="14" fontId="102" fillId="20" borderId="93" xfId="0" applyNumberFormat="1" applyFont="1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14" fontId="102" fillId="3" borderId="92" xfId="0" applyNumberFormat="1" applyFont="1" applyFill="1" applyBorder="1" applyAlignment="1">
      <alignment horizontal="center" vertical="center" wrapText="1"/>
    </xf>
    <xf numFmtId="14" fontId="102" fillId="3" borderId="93" xfId="0" applyNumberFormat="1" applyFont="1" applyFill="1" applyBorder="1" applyAlignment="1">
      <alignment horizontal="center" vertical="center" wrapText="1"/>
    </xf>
    <xf numFmtId="0" fontId="96" fillId="20" borderId="91" xfId="0" applyFont="1" applyFill="1" applyBorder="1" applyAlignment="1">
      <alignment horizontal="left" vertical="top" wrapText="1"/>
    </xf>
    <xf numFmtId="0" fontId="96" fillId="20" borderId="22" xfId="0" applyFont="1" applyFill="1" applyBorder="1" applyAlignment="1">
      <alignment horizontal="left" vertical="top"/>
    </xf>
    <xf numFmtId="0" fontId="96" fillId="20" borderId="91" xfId="0" applyFont="1" applyFill="1" applyBorder="1" applyAlignment="1">
      <alignment horizontal="left" vertical="top"/>
    </xf>
    <xf numFmtId="0" fontId="96" fillId="20" borderId="17" xfId="0" applyFont="1" applyFill="1" applyBorder="1" applyAlignment="1">
      <alignment horizontal="left" vertical="top"/>
    </xf>
    <xf numFmtId="0" fontId="96" fillId="20" borderId="43" xfId="0" applyFont="1" applyFill="1" applyBorder="1" applyAlignment="1">
      <alignment horizontal="left" vertical="top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32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7" borderId="28" xfId="0" applyFont="1" applyFill="1" applyBorder="1" applyAlignment="1">
      <alignment vertical="center"/>
    </xf>
    <xf numFmtId="0" fontId="40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7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0" fontId="42" fillId="7" borderId="66" xfId="0" applyFont="1" applyFill="1" applyBorder="1" applyAlignment="1">
      <alignment vertical="center" wrapText="1"/>
    </xf>
    <xf numFmtId="0" fontId="42" fillId="7" borderId="56" xfId="0" applyFont="1" applyFill="1" applyBorder="1" applyAlignment="1">
      <alignment vertical="center" wrapText="1"/>
    </xf>
    <xf numFmtId="0" fontId="1" fillId="7" borderId="56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7" borderId="64" xfId="0" applyFont="1" applyFill="1" applyBorder="1" applyAlignment="1">
      <alignment horizontal="center" vertical="center" wrapText="1"/>
    </xf>
    <xf numFmtId="0" fontId="39" fillId="7" borderId="18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7" borderId="42" xfId="0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horizontal="left" vertical="center" wrapText="1"/>
    </xf>
    <xf numFmtId="0" fontId="35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14" fontId="93" fillId="20" borderId="92" xfId="0" applyNumberFormat="1" applyFont="1" applyFill="1" applyBorder="1" applyAlignment="1">
      <alignment horizontal="center" vertical="center" wrapText="1"/>
    </xf>
    <xf numFmtId="14" fontId="93" fillId="20" borderId="93" xfId="0" applyNumberFormat="1" applyFont="1" applyFill="1" applyBorder="1" applyAlignment="1">
      <alignment horizontal="center" vertical="center" wrapText="1"/>
    </xf>
    <xf numFmtId="164" fontId="11" fillId="20" borderId="41" xfId="0" applyNumberFormat="1" applyFont="1" applyFill="1" applyBorder="1" applyAlignment="1" applyProtection="1">
      <alignment horizontal="center" vertical="center"/>
    </xf>
    <xf numFmtId="164" fontId="11" fillId="20" borderId="6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7"/>
  <sheetViews>
    <sheetView tabSelected="1" zoomScale="130" zoomScaleNormal="130" workbookViewId="0">
      <pane ySplit="6" topLeftCell="A253" activePane="bottomLeft" state="frozenSplit"/>
      <selection activeCell="Q1" sqref="Q1:W1"/>
      <selection pane="bottomLeft" activeCell="U257" sqref="U257:Y259"/>
    </sheetView>
  </sheetViews>
  <sheetFormatPr defaultRowHeight="21" x14ac:dyDescent="0.3"/>
  <cols>
    <col min="1" max="1" width="10.85546875" style="28" customWidth="1"/>
    <col min="2" max="2" width="11.140625" style="9" customWidth="1"/>
    <col min="3" max="3" width="5.28515625" style="1" hidden="1" customWidth="1"/>
    <col min="4" max="4" width="3.85546875" style="116" customWidth="1"/>
    <col min="5" max="6" width="4.7109375" style="191" customWidth="1"/>
    <col min="7" max="7" width="7.5703125" style="180" customWidth="1"/>
    <col min="8" max="8" width="4.7109375" style="122" customWidth="1"/>
    <col min="9" max="9" width="4.7109375" style="199" customWidth="1"/>
    <col min="10" max="10" width="7.5703125" style="181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46" customWidth="1"/>
    <col min="17" max="17" width="5.5703125" style="107" customWidth="1"/>
    <col min="18" max="18" width="6.140625" style="107" customWidth="1"/>
    <col min="19" max="19" width="7.28515625" style="107" customWidth="1"/>
    <col min="20" max="20" width="6.5703125" style="108" customWidth="1"/>
    <col min="21" max="21" width="3.7109375" style="109" customWidth="1"/>
    <col min="22" max="22" width="2.28515625" style="110" customWidth="1"/>
    <col min="23" max="24" width="2.28515625" style="111" customWidth="1"/>
    <col min="25" max="25" width="2.42578125" style="112" customWidth="1"/>
    <col min="26" max="26" width="4.42578125" style="111" customWidth="1"/>
    <col min="27" max="27" width="4.42578125" style="110" customWidth="1"/>
    <col min="28" max="28" width="4.42578125" style="111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392" t="s">
        <v>294</v>
      </c>
      <c r="B1" s="394">
        <f>K266</f>
        <v>48</v>
      </c>
      <c r="C1" s="106"/>
      <c r="D1" s="115"/>
      <c r="E1" s="396">
        <v>2018</v>
      </c>
      <c r="F1" s="397"/>
      <c r="G1" s="397"/>
      <c r="H1" s="398"/>
      <c r="I1" s="407" t="s">
        <v>238</v>
      </c>
      <c r="J1" s="477">
        <f>M266</f>
        <v>15</v>
      </c>
      <c r="K1" s="479" t="s">
        <v>239</v>
      </c>
      <c r="L1" s="481">
        <f>O266</f>
        <v>10</v>
      </c>
      <c r="M1" s="483" t="s">
        <v>240</v>
      </c>
      <c r="N1" s="477">
        <f>Q266</f>
        <v>15</v>
      </c>
      <c r="O1" s="497">
        <f>S266</f>
        <v>4</v>
      </c>
      <c r="P1" s="409" t="s">
        <v>417</v>
      </c>
      <c r="Q1" s="409"/>
      <c r="R1" s="409"/>
      <c r="S1" s="409"/>
      <c r="T1" s="409"/>
      <c r="U1" s="486">
        <v>43182</v>
      </c>
      <c r="V1" s="409"/>
      <c r="W1" s="409"/>
      <c r="X1" s="409"/>
      <c r="Y1" s="487"/>
      <c r="Z1" s="467">
        <f>Z266</f>
        <v>0</v>
      </c>
      <c r="AA1" s="467">
        <f>AA266</f>
        <v>0</v>
      </c>
      <c r="AB1" s="467">
        <f>AB266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93"/>
      <c r="B2" s="395"/>
      <c r="C2" s="241"/>
      <c r="D2" s="242"/>
      <c r="E2" s="399"/>
      <c r="F2" s="400"/>
      <c r="G2" s="400"/>
      <c r="H2" s="401"/>
      <c r="I2" s="408"/>
      <c r="J2" s="478"/>
      <c r="K2" s="480"/>
      <c r="L2" s="482"/>
      <c r="M2" s="484"/>
      <c r="N2" s="485"/>
      <c r="O2" s="498"/>
      <c r="P2" s="412" t="str">
        <f>A6</f>
        <v>D06 - ECHO - Marion Run</v>
      </c>
      <c r="Q2" s="412"/>
      <c r="R2" s="412"/>
      <c r="S2" s="412"/>
      <c r="T2" s="412"/>
      <c r="U2" s="488">
        <v>2018</v>
      </c>
      <c r="V2" s="489"/>
      <c r="W2" s="489"/>
      <c r="X2" s="489"/>
      <c r="Y2" s="490"/>
      <c r="Z2" s="468"/>
      <c r="AA2" s="468"/>
      <c r="AB2" s="46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453" t="s">
        <v>293</v>
      </c>
      <c r="B3" s="454"/>
      <c r="C3" s="454"/>
      <c r="D3" s="455"/>
      <c r="E3" s="402"/>
      <c r="F3" s="400"/>
      <c r="G3" s="400"/>
      <c r="H3" s="401"/>
      <c r="I3" s="405">
        <f>Z1</f>
        <v>0</v>
      </c>
      <c r="J3" s="469">
        <f>IF(I3=0,0,I3/J1)</f>
        <v>0</v>
      </c>
      <c r="K3" s="471">
        <f>AA1</f>
        <v>0</v>
      </c>
      <c r="L3" s="469">
        <f>IF(K3=0,0,K3/L1)</f>
        <v>0</v>
      </c>
      <c r="M3" s="473">
        <f>AB1</f>
        <v>0</v>
      </c>
      <c r="N3" s="469">
        <f>IF(M3=0,0,M3/N1)</f>
        <v>0</v>
      </c>
      <c r="O3" s="475" t="s">
        <v>241</v>
      </c>
      <c r="P3" s="412"/>
      <c r="Q3" s="412"/>
      <c r="R3" s="412"/>
      <c r="S3" s="412"/>
      <c r="T3" s="412"/>
      <c r="U3" s="435" t="s">
        <v>244</v>
      </c>
      <c r="V3" s="436"/>
      <c r="W3" s="436"/>
      <c r="X3" s="436"/>
      <c r="Y3" s="437"/>
      <c r="Z3" s="494" t="s">
        <v>0</v>
      </c>
      <c r="AA3" s="495"/>
      <c r="AB3" s="496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56"/>
      <c r="B4" s="457"/>
      <c r="C4" s="457"/>
      <c r="D4" s="458"/>
      <c r="E4" s="403"/>
      <c r="F4" s="403"/>
      <c r="G4" s="403"/>
      <c r="H4" s="404"/>
      <c r="I4" s="406"/>
      <c r="J4" s="470"/>
      <c r="K4" s="472"/>
      <c r="L4" s="470"/>
      <c r="M4" s="474"/>
      <c r="N4" s="470"/>
      <c r="O4" s="476"/>
      <c r="P4" s="410" t="s">
        <v>358</v>
      </c>
      <c r="Q4" s="411"/>
      <c r="R4" s="411"/>
      <c r="S4" s="411"/>
      <c r="T4" s="411"/>
      <c r="U4" s="438" t="s">
        <v>245</v>
      </c>
      <c r="V4" s="439"/>
      <c r="W4" s="439"/>
      <c r="X4" s="439"/>
      <c r="Y4" s="440"/>
      <c r="Z4" s="491"/>
      <c r="AA4" s="492"/>
      <c r="AB4" s="493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27" t="s">
        <v>0</v>
      </c>
      <c r="B5" s="428"/>
      <c r="C5" s="428"/>
      <c r="D5" s="428"/>
      <c r="E5" s="429"/>
      <c r="F5" s="429"/>
      <c r="G5" s="429"/>
      <c r="H5" s="121"/>
      <c r="I5" s="198"/>
      <c r="J5" s="433" t="s">
        <v>0</v>
      </c>
      <c r="K5" s="434"/>
      <c r="L5" s="38" t="s">
        <v>0</v>
      </c>
      <c r="M5" s="39" t="s">
        <v>0</v>
      </c>
      <c r="N5" s="430" t="s">
        <v>0</v>
      </c>
      <c r="O5" s="431"/>
      <c r="P5" s="432"/>
      <c r="Q5" s="113" t="s">
        <v>0</v>
      </c>
      <c r="R5" s="114"/>
      <c r="S5" s="114"/>
      <c r="T5" s="234"/>
      <c r="U5" s="465" t="s">
        <v>3</v>
      </c>
      <c r="V5" s="425" t="s">
        <v>239</v>
      </c>
      <c r="W5" s="508" t="s">
        <v>240</v>
      </c>
      <c r="X5" s="449" t="s">
        <v>238</v>
      </c>
      <c r="Y5" s="451" t="s">
        <v>295</v>
      </c>
      <c r="Z5" s="499" t="s">
        <v>238</v>
      </c>
      <c r="AA5" s="502" t="s">
        <v>239</v>
      </c>
      <c r="AB5" s="504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4" customHeight="1" thickTop="1" thickBot="1" x14ac:dyDescent="0.3">
      <c r="A6" s="462" t="s">
        <v>303</v>
      </c>
      <c r="B6" s="463"/>
      <c r="C6" s="463"/>
      <c r="D6" s="464"/>
      <c r="E6" s="459" t="s">
        <v>296</v>
      </c>
      <c r="F6" s="460"/>
      <c r="G6" s="460"/>
      <c r="H6" s="460"/>
      <c r="I6" s="460"/>
      <c r="J6" s="461"/>
      <c r="K6" s="506" t="s">
        <v>297</v>
      </c>
      <c r="L6" s="507"/>
      <c r="M6" s="507"/>
      <c r="N6" s="507"/>
      <c r="O6" s="507"/>
      <c r="P6" s="506" t="s">
        <v>298</v>
      </c>
      <c r="Q6" s="507"/>
      <c r="R6" s="507"/>
      <c r="S6" s="507"/>
      <c r="T6" s="507"/>
      <c r="U6" s="466"/>
      <c r="V6" s="426"/>
      <c r="W6" s="509"/>
      <c r="X6" s="450"/>
      <c r="Y6" s="452"/>
      <c r="Z6" s="500"/>
      <c r="AA6" s="503"/>
      <c r="AB6" s="505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99" t="s">
        <v>254</v>
      </c>
      <c r="B7" s="279" t="s">
        <v>309</v>
      </c>
      <c r="C7" s="280"/>
      <c r="D7" s="281"/>
      <c r="E7" s="282" t="s">
        <v>249</v>
      </c>
      <c r="F7" s="283"/>
      <c r="G7" s="284"/>
      <c r="H7" s="285" t="s">
        <v>251</v>
      </c>
      <c r="I7" s="283"/>
      <c r="J7" s="286"/>
      <c r="K7" s="287" t="s">
        <v>253</v>
      </c>
      <c r="L7" s="278">
        <v>0</v>
      </c>
      <c r="M7" s="288" t="s">
        <v>16</v>
      </c>
      <c r="N7" s="186" t="s">
        <v>0</v>
      </c>
      <c r="O7" s="123"/>
      <c r="P7" s="501" t="str">
        <f>P2</f>
        <v>D06 - ECHO - Marion Run</v>
      </c>
      <c r="Q7" s="316"/>
      <c r="R7" s="316"/>
      <c r="S7" s="316"/>
      <c r="T7" s="316"/>
      <c r="U7" s="293"/>
      <c r="V7" s="289"/>
      <c r="W7" s="290"/>
      <c r="X7" s="291"/>
      <c r="Y7" s="289"/>
      <c r="Z7" s="291"/>
      <c r="AA7" s="289"/>
      <c r="AB7" s="292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20" customFormat="1" ht="15.95" customHeight="1" thickTop="1" thickBot="1" x14ac:dyDescent="0.3">
      <c r="A8" s="124">
        <v>0</v>
      </c>
      <c r="B8" s="344" t="s">
        <v>385</v>
      </c>
      <c r="C8" s="323" t="s">
        <v>0</v>
      </c>
      <c r="D8" s="271" t="s">
        <v>237</v>
      </c>
      <c r="E8" s="188">
        <v>41</v>
      </c>
      <c r="F8" s="192">
        <v>38</v>
      </c>
      <c r="G8" s="125">
        <v>6.66</v>
      </c>
      <c r="H8" s="166">
        <v>70</v>
      </c>
      <c r="I8" s="192">
        <v>44</v>
      </c>
      <c r="J8" s="125">
        <v>33.840000000000003</v>
      </c>
      <c r="K8" s="326" t="s">
        <v>0</v>
      </c>
      <c r="L8" s="328" t="s">
        <v>0</v>
      </c>
      <c r="M8" s="441">
        <v>32</v>
      </c>
      <c r="N8" s="331">
        <f>IF(M8=" "," ",(M8+$L$7-M11))</f>
        <v>32</v>
      </c>
      <c r="O8" s="333">
        <v>500</v>
      </c>
      <c r="P8" s="629">
        <v>42241</v>
      </c>
      <c r="Q8" s="272">
        <v>43205</v>
      </c>
      <c r="R8" s="273">
        <v>43405</v>
      </c>
      <c r="S8" s="442" t="s">
        <v>316</v>
      </c>
      <c r="T8" s="443"/>
      <c r="U8" s="274">
        <v>1</v>
      </c>
      <c r="V8" s="167" t="s">
        <v>0</v>
      </c>
      <c r="W8" s="275">
        <v>1</v>
      </c>
      <c r="X8" s="276">
        <v>1</v>
      </c>
      <c r="Y8" s="277" t="s">
        <v>0</v>
      </c>
      <c r="Z8" s="168" t="s">
        <v>0</v>
      </c>
      <c r="AA8" s="167" t="s">
        <v>0</v>
      </c>
      <c r="AB8" s="169" t="s">
        <v>0</v>
      </c>
      <c r="AC8" s="213" t="s">
        <v>237</v>
      </c>
      <c r="AD8" s="216" t="s">
        <v>265</v>
      </c>
      <c r="AE8" s="215">
        <f>E8+F8/60+G8/60/60</f>
        <v>41.63518333333333</v>
      </c>
      <c r="AF8" s="216" t="s">
        <v>266</v>
      </c>
      <c r="AG8" s="215" t="e">
        <f>E11+F11/60+G11/60/60</f>
        <v>#VALUE!</v>
      </c>
      <c r="AH8" s="222" t="s">
        <v>272</v>
      </c>
      <c r="AI8" s="215" t="e">
        <f>AG8-AE8</f>
        <v>#VALUE!</v>
      </c>
      <c r="AJ8" s="216" t="s">
        <v>274</v>
      </c>
      <c r="AK8" s="215" t="e">
        <f>AI9*60*COS((AE8+AG8)/2*PI()/180)</f>
        <v>#VALUE!</v>
      </c>
      <c r="AL8" s="216" t="s">
        <v>276</v>
      </c>
      <c r="AM8" s="215" t="e">
        <f>AK8*6076.12</f>
        <v>#VALUE!</v>
      </c>
      <c r="AN8" s="216" t="s">
        <v>279</v>
      </c>
      <c r="AO8" s="215">
        <f>AE8*PI()/180</f>
        <v>0.72667103383813436</v>
      </c>
      <c r="AP8" s="216" t="s">
        <v>282</v>
      </c>
      <c r="AQ8" s="215" t="e">
        <f>AG8 *PI()/180</f>
        <v>#VALUE!</v>
      </c>
      <c r="AR8" s="216" t="s">
        <v>284</v>
      </c>
      <c r="AS8" s="215" t="e">
        <f>1*ATAN2(COS(AO8)*SIN(AQ8)-SIN(AO8)*COS(AQ8)*COS(AQ9-AO9),SIN(AQ9-AO9)*COS(AQ8))</f>
        <v>#VALUE!</v>
      </c>
      <c r="AT8" s="217" t="s">
        <v>287</v>
      </c>
      <c r="AU8" s="223" t="e">
        <f>SQRT(AK9*AK9+AK8*AK8)</f>
        <v>#VALUE!</v>
      </c>
    </row>
    <row r="9" spans="1:47" s="120" customFormat="1" ht="15.95" customHeight="1" thickTop="1" thickBot="1" x14ac:dyDescent="0.3">
      <c r="A9" s="178">
        <v>100117080713</v>
      </c>
      <c r="B9" s="345"/>
      <c r="C9" s="324"/>
      <c r="D9" s="176" t="s">
        <v>242</v>
      </c>
      <c r="E9" s="317" t="s">
        <v>262</v>
      </c>
      <c r="F9" s="318"/>
      <c r="G9" s="318"/>
      <c r="H9" s="318"/>
      <c r="I9" s="318"/>
      <c r="J9" s="319"/>
      <c r="K9" s="327"/>
      <c r="L9" s="329"/>
      <c r="M9" s="330"/>
      <c r="N9" s="332"/>
      <c r="O9" s="334"/>
      <c r="P9" s="630"/>
      <c r="Q9" s="444" t="s">
        <v>386</v>
      </c>
      <c r="R9" s="445"/>
      <c r="S9" s="445"/>
      <c r="T9" s="445"/>
      <c r="U9" s="356" t="s">
        <v>291</v>
      </c>
      <c r="V9" s="357"/>
      <c r="W9" s="357"/>
      <c r="X9" s="357"/>
      <c r="Y9" s="358"/>
      <c r="Z9" s="379" t="s">
        <v>391</v>
      </c>
      <c r="AA9" s="380"/>
      <c r="AB9" s="381"/>
      <c r="AC9" s="213" t="s">
        <v>192</v>
      </c>
      <c r="AD9" s="216" t="s">
        <v>267</v>
      </c>
      <c r="AE9" s="215">
        <f>H8+I8/60+J8/60/60</f>
        <v>70.742733333333334</v>
      </c>
      <c r="AF9" s="216" t="s">
        <v>268</v>
      </c>
      <c r="AG9" s="215" t="e">
        <f>H11+I11/60+J11/60/60</f>
        <v>#VALUE!</v>
      </c>
      <c r="AH9" s="222" t="s">
        <v>273</v>
      </c>
      <c r="AI9" s="215" t="e">
        <f>AE9-AG9</f>
        <v>#VALUE!</v>
      </c>
      <c r="AJ9" s="216" t="s">
        <v>275</v>
      </c>
      <c r="AK9" s="215" t="e">
        <f>AI8*60</f>
        <v>#VALUE!</v>
      </c>
      <c r="AL9" s="216" t="s">
        <v>277</v>
      </c>
      <c r="AM9" s="215" t="e">
        <f>AK9*6076.12</f>
        <v>#VALUE!</v>
      </c>
      <c r="AN9" s="216" t="s">
        <v>280</v>
      </c>
      <c r="AO9" s="215">
        <f>AE9*PI()/180</f>
        <v>1.2346936185270099</v>
      </c>
      <c r="AP9" s="216" t="s">
        <v>283</v>
      </c>
      <c r="AQ9" s="215" t="e">
        <f>AG9*PI()/180</f>
        <v>#VALUE!</v>
      </c>
      <c r="AR9" s="216" t="s">
        <v>285</v>
      </c>
      <c r="AS9" s="214" t="e">
        <f>IF(360+AS8/(2*PI())*360&gt;360,AS8/(PI())*360,360+AS8/(2*PI())*360)</f>
        <v>#VALUE!</v>
      </c>
      <c r="AT9" s="218"/>
      <c r="AU9" s="218"/>
    </row>
    <row r="10" spans="1:47" s="120" customFormat="1" ht="15.95" customHeight="1" thickBot="1" x14ac:dyDescent="0.3">
      <c r="A10" s="270">
        <v>1</v>
      </c>
      <c r="B10" s="345"/>
      <c r="C10" s="324"/>
      <c r="D10" s="176" t="s">
        <v>243</v>
      </c>
      <c r="E10" s="320" t="s">
        <v>261</v>
      </c>
      <c r="F10" s="321"/>
      <c r="G10" s="321"/>
      <c r="H10" s="321"/>
      <c r="I10" s="321"/>
      <c r="J10" s="322"/>
      <c r="K10" s="126" t="s">
        <v>16</v>
      </c>
      <c r="L10" s="232" t="s">
        <v>288</v>
      </c>
      <c r="M10" s="127" t="s">
        <v>250</v>
      </c>
      <c r="N10" s="128" t="s">
        <v>4</v>
      </c>
      <c r="O10" s="129" t="s">
        <v>18</v>
      </c>
      <c r="P10" s="245" t="s">
        <v>188</v>
      </c>
      <c r="Q10" s="446"/>
      <c r="R10" s="445"/>
      <c r="S10" s="445"/>
      <c r="T10" s="445"/>
      <c r="U10" s="359"/>
      <c r="V10" s="360"/>
      <c r="W10" s="360"/>
      <c r="X10" s="360"/>
      <c r="Y10" s="361"/>
      <c r="Z10" s="382"/>
      <c r="AA10" s="383"/>
      <c r="AB10" s="384"/>
      <c r="AC10" s="219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6" t="s">
        <v>286</v>
      </c>
      <c r="AS10" s="214" t="e">
        <f>61.582*ACOS(SIN(AE8)*SIN(AG8)+COS(AE8)*COS(AG8)*(AE9-AG9))*6076.12</f>
        <v>#VALUE!</v>
      </c>
      <c r="AT10" s="218"/>
      <c r="AU10" s="218"/>
    </row>
    <row r="11" spans="1:47" s="119" customFormat="1" ht="35.1" customHeight="1" thickTop="1" thickBot="1" x14ac:dyDescent="0.3">
      <c r="A11" s="174" t="str">
        <f>IF(Z8=1,"VERIFIED",IF(AA8=1,"CHECKED",IF(V8=1,"RECHECK",IF(X8=1,"VERIFY",IF(Y8=1,"NEED APP","NOT SCHED")))))</f>
        <v>VERIFY</v>
      </c>
      <c r="B11" s="346"/>
      <c r="C11" s="325"/>
      <c r="D11" s="177" t="s">
        <v>192</v>
      </c>
      <c r="E11" s="190" t="s">
        <v>0</v>
      </c>
      <c r="F11" s="194" t="s">
        <v>0</v>
      </c>
      <c r="G11" s="185" t="s">
        <v>0</v>
      </c>
      <c r="H11" s="184" t="s">
        <v>0</v>
      </c>
      <c r="I11" s="194" t="s">
        <v>0</v>
      </c>
      <c r="J11" s="185" t="s">
        <v>0</v>
      </c>
      <c r="K11" s="130" t="str">
        <f>$N$7</f>
        <v xml:space="preserve"> </v>
      </c>
      <c r="L11" s="225" t="str">
        <f>IF(E11=" ","Not being used ",AU8*6076.12)</f>
        <v xml:space="preserve">Not being used </v>
      </c>
      <c r="M11" s="224">
        <v>0</v>
      </c>
      <c r="N11" s="259" t="str">
        <f>IF(W8=1,"Need Photo","Has Photo")</f>
        <v>Need Photo</v>
      </c>
      <c r="O11" s="258" t="s">
        <v>260</v>
      </c>
      <c r="P11" s="247" t="str">
        <f>IF(E11=" ","Not being used",(IF(L11&gt;O8,"OFF STA","ON STA")))</f>
        <v>Not being used</v>
      </c>
      <c r="Q11" s="447"/>
      <c r="R11" s="448"/>
      <c r="S11" s="448"/>
      <c r="T11" s="448"/>
      <c r="U11" s="362"/>
      <c r="V11" s="363"/>
      <c r="W11" s="363"/>
      <c r="X11" s="363"/>
      <c r="Y11" s="364"/>
      <c r="Z11" s="385"/>
      <c r="AA11" s="386"/>
      <c r="AB11" s="387"/>
      <c r="AC11" s="118"/>
    </row>
    <row r="12" spans="1:47" s="117" customFormat="1" ht="9" customHeight="1" thickTop="1" thickBot="1" x14ac:dyDescent="0.3">
      <c r="A12" s="240" t="s">
        <v>0</v>
      </c>
      <c r="B12" s="132" t="s">
        <v>11</v>
      </c>
      <c r="C12" s="133"/>
      <c r="D12" s="134" t="s">
        <v>12</v>
      </c>
      <c r="E12" s="187" t="s">
        <v>246</v>
      </c>
      <c r="F12" s="187" t="s">
        <v>247</v>
      </c>
      <c r="G12" s="179" t="s">
        <v>248</v>
      </c>
      <c r="H12" s="134" t="s">
        <v>246</v>
      </c>
      <c r="I12" s="187" t="s">
        <v>247</v>
      </c>
      <c r="J12" s="179" t="s">
        <v>248</v>
      </c>
      <c r="K12" s="135" t="s">
        <v>13</v>
      </c>
      <c r="L12" s="136" t="s">
        <v>14</v>
      </c>
      <c r="M12" s="136" t="s">
        <v>17</v>
      </c>
      <c r="N12" s="137" t="s">
        <v>15</v>
      </c>
      <c r="O12" s="138" t="s">
        <v>19</v>
      </c>
      <c r="P12" s="244" t="s">
        <v>256</v>
      </c>
      <c r="Q12" s="141" t="s">
        <v>252</v>
      </c>
      <c r="R12" s="142"/>
      <c r="S12" s="143" t="s">
        <v>191</v>
      </c>
      <c r="T12" s="235"/>
      <c r="U12" s="311" t="s">
        <v>289</v>
      </c>
      <c r="V12" s="312"/>
      <c r="W12" s="312"/>
      <c r="X12" s="312"/>
      <c r="Y12" s="313"/>
      <c r="Z12" s="144" t="s">
        <v>238</v>
      </c>
      <c r="AA12" s="145" t="s">
        <v>239</v>
      </c>
      <c r="AB12" s="146" t="s">
        <v>240</v>
      </c>
      <c r="AC12" s="209"/>
      <c r="AD12" s="210"/>
      <c r="AE12" s="211" t="s">
        <v>269</v>
      </c>
      <c r="AF12" s="210"/>
      <c r="AG12" s="211" t="s">
        <v>270</v>
      </c>
      <c r="AH12" s="211"/>
      <c r="AI12" s="211" t="s">
        <v>271</v>
      </c>
      <c r="AJ12" s="210"/>
      <c r="AK12" s="212" t="s">
        <v>281</v>
      </c>
      <c r="AL12" s="210"/>
      <c r="AM12" s="211"/>
      <c r="AN12" s="210"/>
      <c r="AO12" s="212" t="s">
        <v>278</v>
      </c>
      <c r="AP12" s="210"/>
      <c r="AQ12" s="211"/>
      <c r="AR12" s="210"/>
      <c r="AS12" s="211"/>
      <c r="AT12" s="210"/>
      <c r="AU12" s="210"/>
    </row>
    <row r="13" spans="1:47" s="120" customFormat="1" ht="15.95" customHeight="1" thickBot="1" x14ac:dyDescent="0.3">
      <c r="A13" s="252">
        <v>0</v>
      </c>
      <c r="B13" s="344" t="s">
        <v>320</v>
      </c>
      <c r="C13" s="323" t="s">
        <v>0</v>
      </c>
      <c r="D13" s="176" t="s">
        <v>237</v>
      </c>
      <c r="E13" s="188">
        <v>41</v>
      </c>
      <c r="F13" s="192">
        <v>39</v>
      </c>
      <c r="G13" s="125">
        <v>16.100000000000001</v>
      </c>
      <c r="H13" s="166">
        <v>70</v>
      </c>
      <c r="I13" s="192">
        <v>45</v>
      </c>
      <c r="J13" s="125">
        <v>0</v>
      </c>
      <c r="K13" s="326" t="s">
        <v>0</v>
      </c>
      <c r="L13" s="328" t="s">
        <v>0</v>
      </c>
      <c r="M13" s="330">
        <v>20.100000000000001</v>
      </c>
      <c r="N13" s="331">
        <f>IF(M13=" "," ",(M13+$L$7-M16))</f>
        <v>20.100000000000001</v>
      </c>
      <c r="O13" s="333">
        <v>500</v>
      </c>
      <c r="P13" s="630">
        <v>42222</v>
      </c>
      <c r="Q13" s="139">
        <v>43221</v>
      </c>
      <c r="R13" s="140">
        <v>43405</v>
      </c>
      <c r="S13" s="337" t="s">
        <v>301</v>
      </c>
      <c r="T13" s="338"/>
      <c r="U13" s="236">
        <v>1</v>
      </c>
      <c r="V13" s="147" t="s">
        <v>0</v>
      </c>
      <c r="W13" s="148" t="s">
        <v>0</v>
      </c>
      <c r="X13" s="149">
        <v>1</v>
      </c>
      <c r="Y13" s="150" t="s">
        <v>0</v>
      </c>
      <c r="Z13" s="151" t="s">
        <v>0</v>
      </c>
      <c r="AA13" s="147" t="s">
        <v>0</v>
      </c>
      <c r="AB13" s="152" t="s">
        <v>0</v>
      </c>
      <c r="AC13" s="213" t="s">
        <v>237</v>
      </c>
      <c r="AD13" s="216" t="s">
        <v>265</v>
      </c>
      <c r="AE13" s="215">
        <f>E13+F13/60+G13/60/60</f>
        <v>41.654472222222218</v>
      </c>
      <c r="AF13" s="216" t="s">
        <v>266</v>
      </c>
      <c r="AG13" s="215" t="e">
        <f>E16+F16/60+G16/60/60</f>
        <v>#VALUE!</v>
      </c>
      <c r="AH13" s="222" t="s">
        <v>272</v>
      </c>
      <c r="AI13" s="215" t="e">
        <f>AG13-AE13</f>
        <v>#VALUE!</v>
      </c>
      <c r="AJ13" s="216" t="s">
        <v>274</v>
      </c>
      <c r="AK13" s="215" t="e">
        <f>AI14*60*COS((AE13+AG13)/2*PI()/180)</f>
        <v>#VALUE!</v>
      </c>
      <c r="AL13" s="216" t="s">
        <v>276</v>
      </c>
      <c r="AM13" s="215" t="e">
        <f>AK13*6076.12</f>
        <v>#VALUE!</v>
      </c>
      <c r="AN13" s="216" t="s">
        <v>279</v>
      </c>
      <c r="AO13" s="215">
        <f>AE13*PI()/180</f>
        <v>0.72700768845829677</v>
      </c>
      <c r="AP13" s="216" t="s">
        <v>282</v>
      </c>
      <c r="AQ13" s="215" t="e">
        <f>AG13 *PI()/180</f>
        <v>#VALUE!</v>
      </c>
      <c r="AR13" s="216" t="s">
        <v>284</v>
      </c>
      <c r="AS13" s="215" t="e">
        <f>1*ATAN2(COS(AO13)*SIN(AQ13)-SIN(AO13)*COS(AQ13)*COS(AQ14-AO14),SIN(AQ14-AO14)*COS(AQ13))</f>
        <v>#VALUE!</v>
      </c>
      <c r="AT13" s="217" t="s">
        <v>287</v>
      </c>
      <c r="AU13" s="223" t="e">
        <f>SQRT(AK14*AK14+AK13*AK13)</f>
        <v>#VALUE!</v>
      </c>
    </row>
    <row r="14" spans="1:47" s="120" customFormat="1" ht="15.95" customHeight="1" thickTop="1" thickBot="1" x14ac:dyDescent="0.3">
      <c r="A14" s="253" t="s">
        <v>312</v>
      </c>
      <c r="B14" s="345"/>
      <c r="C14" s="324"/>
      <c r="D14" s="176" t="s">
        <v>242</v>
      </c>
      <c r="E14" s="317" t="s">
        <v>262</v>
      </c>
      <c r="F14" s="318"/>
      <c r="G14" s="318"/>
      <c r="H14" s="318"/>
      <c r="I14" s="318"/>
      <c r="J14" s="319"/>
      <c r="K14" s="327"/>
      <c r="L14" s="329"/>
      <c r="M14" s="330"/>
      <c r="N14" s="332"/>
      <c r="O14" s="334"/>
      <c r="P14" s="630"/>
      <c r="Q14" s="339" t="s">
        <v>390</v>
      </c>
      <c r="R14" s="340"/>
      <c r="S14" s="340"/>
      <c r="T14" s="340"/>
      <c r="U14" s="356" t="s">
        <v>291</v>
      </c>
      <c r="V14" s="357"/>
      <c r="W14" s="357"/>
      <c r="X14" s="357"/>
      <c r="Y14" s="358"/>
      <c r="Z14" s="379" t="s">
        <v>391</v>
      </c>
      <c r="AA14" s="380"/>
      <c r="AB14" s="381"/>
      <c r="AC14" s="213" t="s">
        <v>192</v>
      </c>
      <c r="AD14" s="216" t="s">
        <v>267</v>
      </c>
      <c r="AE14" s="215">
        <f>H13+I13/60+J13/60/60</f>
        <v>70.75</v>
      </c>
      <c r="AF14" s="216" t="s">
        <v>268</v>
      </c>
      <c r="AG14" s="215" t="e">
        <f>H16+I16/60+J16/60/60</f>
        <v>#VALUE!</v>
      </c>
      <c r="AH14" s="222" t="s">
        <v>273</v>
      </c>
      <c r="AI14" s="215" t="e">
        <f>AE14-AG14</f>
        <v>#VALUE!</v>
      </c>
      <c r="AJ14" s="216" t="s">
        <v>275</v>
      </c>
      <c r="AK14" s="215" t="e">
        <f>AI13*60</f>
        <v>#VALUE!</v>
      </c>
      <c r="AL14" s="216" t="s">
        <v>277</v>
      </c>
      <c r="AM14" s="215" t="e">
        <f>AK14*6076.12</f>
        <v>#VALUE!</v>
      </c>
      <c r="AN14" s="216" t="s">
        <v>280</v>
      </c>
      <c r="AO14" s="215">
        <f>AE14*PI()/180</f>
        <v>1.2348204457859882</v>
      </c>
      <c r="AP14" s="216" t="s">
        <v>283</v>
      </c>
      <c r="AQ14" s="215" t="e">
        <f>AG14*PI()/180</f>
        <v>#VALUE!</v>
      </c>
      <c r="AR14" s="216" t="s">
        <v>285</v>
      </c>
      <c r="AS14" s="214" t="e">
        <f>IF(360+AS13/(2*PI())*360&gt;360,AS13/(PI())*360,360+AS13/(2*PI())*360)</f>
        <v>#VALUE!</v>
      </c>
      <c r="AT14" s="218"/>
      <c r="AU14" s="218"/>
    </row>
    <row r="15" spans="1:47" s="120" customFormat="1" ht="15.95" customHeight="1" thickBot="1" x14ac:dyDescent="0.3">
      <c r="A15" s="270">
        <v>2</v>
      </c>
      <c r="B15" s="345"/>
      <c r="C15" s="324"/>
      <c r="D15" s="176" t="s">
        <v>243</v>
      </c>
      <c r="E15" s="320" t="s">
        <v>261</v>
      </c>
      <c r="F15" s="321"/>
      <c r="G15" s="321"/>
      <c r="H15" s="321"/>
      <c r="I15" s="321"/>
      <c r="J15" s="322"/>
      <c r="K15" s="126" t="s">
        <v>16</v>
      </c>
      <c r="L15" s="232" t="s">
        <v>288</v>
      </c>
      <c r="M15" s="127" t="s">
        <v>250</v>
      </c>
      <c r="N15" s="128" t="s">
        <v>4</v>
      </c>
      <c r="O15" s="129" t="s">
        <v>18</v>
      </c>
      <c r="P15" s="245" t="s">
        <v>188</v>
      </c>
      <c r="Q15" s="341"/>
      <c r="R15" s="340"/>
      <c r="S15" s="340"/>
      <c r="T15" s="340"/>
      <c r="U15" s="359"/>
      <c r="V15" s="360"/>
      <c r="W15" s="360"/>
      <c r="X15" s="360"/>
      <c r="Y15" s="361"/>
      <c r="Z15" s="382"/>
      <c r="AA15" s="383"/>
      <c r="AB15" s="384"/>
      <c r="AC15" s="219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6" t="s">
        <v>286</v>
      </c>
      <c r="AS15" s="214" t="e">
        <f>61.582*ACOS(SIN(AE13)*SIN(AG13)+COS(AE13)*COS(AG13)*(AE14-AG14))*6076.12</f>
        <v>#VALUE!</v>
      </c>
      <c r="AT15" s="218"/>
      <c r="AU15" s="218"/>
    </row>
    <row r="16" spans="1:47" s="119" customFormat="1" ht="35.1" customHeight="1" thickTop="1" thickBot="1" x14ac:dyDescent="0.3">
      <c r="A16" s="174" t="str">
        <f>IF(Z13=1,"VERIFIED",IF(AA13=1,"CHECKED",IF(V13=1,"RECHECK",IF(X13=1,"VERIFY",IF(Y13=1,"NEED APP","NOT SCHED")))))</f>
        <v>VERIFY</v>
      </c>
      <c r="B16" s="346"/>
      <c r="C16" s="325"/>
      <c r="D16" s="177" t="s">
        <v>192</v>
      </c>
      <c r="E16" s="190" t="s">
        <v>0</v>
      </c>
      <c r="F16" s="194" t="s">
        <v>0</v>
      </c>
      <c r="G16" s="185" t="s">
        <v>0</v>
      </c>
      <c r="H16" s="184" t="s">
        <v>0</v>
      </c>
      <c r="I16" s="194" t="s">
        <v>0</v>
      </c>
      <c r="J16" s="185" t="s">
        <v>0</v>
      </c>
      <c r="K16" s="130" t="str">
        <f>$N$7</f>
        <v xml:space="preserve"> </v>
      </c>
      <c r="L16" s="225" t="str">
        <f>IF(E16=" ","Not being used ",AU13*6076.12)</f>
        <v xml:space="preserve">Not being used </v>
      </c>
      <c r="M16" s="224">
        <v>0</v>
      </c>
      <c r="N16" s="300" t="str">
        <f>IF(W13=1,"Need Photo","Has Photo")</f>
        <v>Has Photo</v>
      </c>
      <c r="O16" s="175" t="s">
        <v>260</v>
      </c>
      <c r="P16" s="247" t="str">
        <f>IF(E16=" ","Not being used",(IF(L16&gt;O13,"OFF STA","ON STA")))</f>
        <v>Not being used</v>
      </c>
      <c r="Q16" s="342"/>
      <c r="R16" s="343"/>
      <c r="S16" s="343"/>
      <c r="T16" s="343"/>
      <c r="U16" s="362"/>
      <c r="V16" s="363"/>
      <c r="W16" s="363"/>
      <c r="X16" s="363"/>
      <c r="Y16" s="364"/>
      <c r="Z16" s="385"/>
      <c r="AA16" s="386"/>
      <c r="AB16" s="387"/>
      <c r="AC16" s="118"/>
    </row>
    <row r="17" spans="1:47" s="117" customFormat="1" ht="9" customHeight="1" thickTop="1" thickBot="1" x14ac:dyDescent="0.3">
      <c r="A17" s="240" t="s">
        <v>0</v>
      </c>
      <c r="B17" s="132" t="s">
        <v>11</v>
      </c>
      <c r="C17" s="133"/>
      <c r="D17" s="134" t="s">
        <v>12</v>
      </c>
      <c r="E17" s="187" t="s">
        <v>246</v>
      </c>
      <c r="F17" s="187" t="s">
        <v>247</v>
      </c>
      <c r="G17" s="179" t="s">
        <v>248</v>
      </c>
      <c r="H17" s="134" t="s">
        <v>246</v>
      </c>
      <c r="I17" s="187" t="s">
        <v>247</v>
      </c>
      <c r="J17" s="179" t="s">
        <v>248</v>
      </c>
      <c r="K17" s="135" t="s">
        <v>13</v>
      </c>
      <c r="L17" s="136" t="s">
        <v>14</v>
      </c>
      <c r="M17" s="136" t="s">
        <v>17</v>
      </c>
      <c r="N17" s="137" t="s">
        <v>15</v>
      </c>
      <c r="O17" s="138" t="s">
        <v>19</v>
      </c>
      <c r="P17" s="244" t="s">
        <v>256</v>
      </c>
      <c r="Q17" s="141" t="s">
        <v>252</v>
      </c>
      <c r="R17" s="142"/>
      <c r="S17" s="143" t="s">
        <v>191</v>
      </c>
      <c r="T17" s="235"/>
      <c r="U17" s="311" t="s">
        <v>289</v>
      </c>
      <c r="V17" s="312"/>
      <c r="W17" s="312"/>
      <c r="X17" s="312"/>
      <c r="Y17" s="313"/>
      <c r="Z17" s="144" t="s">
        <v>238</v>
      </c>
      <c r="AA17" s="145" t="s">
        <v>239</v>
      </c>
      <c r="AB17" s="146" t="s">
        <v>240</v>
      </c>
      <c r="AC17" s="209"/>
      <c r="AD17" s="210"/>
      <c r="AE17" s="211" t="s">
        <v>269</v>
      </c>
      <c r="AF17" s="210"/>
      <c r="AG17" s="211" t="s">
        <v>270</v>
      </c>
      <c r="AH17" s="211"/>
      <c r="AI17" s="211" t="s">
        <v>271</v>
      </c>
      <c r="AJ17" s="210"/>
      <c r="AK17" s="212" t="s">
        <v>281</v>
      </c>
      <c r="AL17" s="210"/>
      <c r="AM17" s="211"/>
      <c r="AN17" s="210"/>
      <c r="AO17" s="212" t="s">
        <v>278</v>
      </c>
      <c r="AP17" s="210"/>
      <c r="AQ17" s="211"/>
      <c r="AR17" s="210"/>
      <c r="AS17" s="211"/>
      <c r="AT17" s="210"/>
      <c r="AU17" s="210"/>
    </row>
    <row r="18" spans="1:47" s="120" customFormat="1" ht="15.95" customHeight="1" thickBot="1" x14ac:dyDescent="0.3">
      <c r="A18" s="252">
        <v>0</v>
      </c>
      <c r="B18" s="344" t="s">
        <v>302</v>
      </c>
      <c r="C18" s="323" t="s">
        <v>0</v>
      </c>
      <c r="D18" s="176" t="s">
        <v>237</v>
      </c>
      <c r="E18" s="188">
        <v>41</v>
      </c>
      <c r="F18" s="192">
        <v>39</v>
      </c>
      <c r="G18" s="125">
        <v>55.98</v>
      </c>
      <c r="H18" s="166">
        <v>70</v>
      </c>
      <c r="I18" s="192">
        <v>43</v>
      </c>
      <c r="J18" s="125">
        <v>1.86</v>
      </c>
      <c r="K18" s="326" t="s">
        <v>0</v>
      </c>
      <c r="L18" s="328" t="s">
        <v>0</v>
      </c>
      <c r="M18" s="330">
        <v>36.6</v>
      </c>
      <c r="N18" s="331">
        <f>IF(M18=" "," ",(M18+$L$7-M21))</f>
        <v>26.5</v>
      </c>
      <c r="O18" s="333">
        <v>0</v>
      </c>
      <c r="P18" s="370">
        <v>42978</v>
      </c>
      <c r="Q18" s="139">
        <v>43221</v>
      </c>
      <c r="R18" s="140">
        <v>43405</v>
      </c>
      <c r="S18" s="337" t="s">
        <v>316</v>
      </c>
      <c r="T18" s="338"/>
      <c r="U18" s="236">
        <v>1</v>
      </c>
      <c r="V18" s="147" t="s">
        <v>0</v>
      </c>
      <c r="W18" s="148" t="s">
        <v>0</v>
      </c>
      <c r="X18" s="149" t="s">
        <v>0</v>
      </c>
      <c r="Y18" s="150" t="s">
        <v>0</v>
      </c>
      <c r="Z18" s="151" t="s">
        <v>0</v>
      </c>
      <c r="AA18" s="147" t="s">
        <v>0</v>
      </c>
      <c r="AB18" s="152" t="s">
        <v>0</v>
      </c>
      <c r="AC18" s="213" t="s">
        <v>237</v>
      </c>
      <c r="AD18" s="216" t="s">
        <v>265</v>
      </c>
      <c r="AE18" s="215">
        <f>E18+F18/60+G18/60/60</f>
        <v>41.665549999999996</v>
      </c>
      <c r="AF18" s="216" t="s">
        <v>266</v>
      </c>
      <c r="AG18" s="215">
        <f>E21+F21/60+G21/60/60</f>
        <v>41.665327777777776</v>
      </c>
      <c r="AH18" s="222" t="s">
        <v>272</v>
      </c>
      <c r="AI18" s="215">
        <f>AG18-AE18</f>
        <v>-2.2222222222012533E-4</v>
      </c>
      <c r="AJ18" s="216" t="s">
        <v>274</v>
      </c>
      <c r="AK18" s="215">
        <f>AI19*60*COS((AE18+AG18)/2*PI()/180)</f>
        <v>-4.4822359010907673E-3</v>
      </c>
      <c r="AL18" s="216" t="s">
        <v>276</v>
      </c>
      <c r="AM18" s="215">
        <f>AK18*6076.12</f>
        <v>-27.234603203335631</v>
      </c>
      <c r="AN18" s="216" t="s">
        <v>279</v>
      </c>
      <c r="AO18" s="215">
        <f>AE18*PI()/180</f>
        <v>0.7272010321543233</v>
      </c>
      <c r="AP18" s="216" t="s">
        <v>282</v>
      </c>
      <c r="AQ18" s="215">
        <f>AG18 *PI()/180</f>
        <v>0.72719715364487436</v>
      </c>
      <c r="AR18" s="216" t="s">
        <v>284</v>
      </c>
      <c r="AS18" s="215">
        <f>1*ATAN2(COS(AO18)*SIN(AQ18)-SIN(AO18)*COS(AQ18)*COS(AQ19-AO19),SIN(AQ19-AO19)*COS(AQ18))</f>
        <v>2.8172927684596969</v>
      </c>
      <c r="AT18" s="217" t="s">
        <v>287</v>
      </c>
      <c r="AU18" s="223">
        <f>SQRT(AK19*AK19+AK18*AK18)</f>
        <v>1.4066563775401927E-2</v>
      </c>
    </row>
    <row r="19" spans="1:47" s="120" customFormat="1" ht="15.95" customHeight="1" thickTop="1" thickBot="1" x14ac:dyDescent="0.3">
      <c r="A19" s="253" t="s">
        <v>308</v>
      </c>
      <c r="B19" s="345"/>
      <c r="C19" s="324"/>
      <c r="D19" s="176" t="s">
        <v>242</v>
      </c>
      <c r="E19" s="317" t="s">
        <v>262</v>
      </c>
      <c r="F19" s="318"/>
      <c r="G19" s="318"/>
      <c r="H19" s="318"/>
      <c r="I19" s="318"/>
      <c r="J19" s="319"/>
      <c r="K19" s="327"/>
      <c r="L19" s="329"/>
      <c r="M19" s="330"/>
      <c r="N19" s="332"/>
      <c r="O19" s="334"/>
      <c r="P19" s="371"/>
      <c r="Q19" s="365" t="s">
        <v>317</v>
      </c>
      <c r="R19" s="366"/>
      <c r="S19" s="366"/>
      <c r="T19" s="366"/>
      <c r="U19" s="347" t="s">
        <v>290</v>
      </c>
      <c r="V19" s="348"/>
      <c r="W19" s="348"/>
      <c r="X19" s="348"/>
      <c r="Y19" s="349"/>
      <c r="Z19" s="379" t="s">
        <v>391</v>
      </c>
      <c r="AA19" s="380"/>
      <c r="AB19" s="381"/>
      <c r="AC19" s="213" t="s">
        <v>192</v>
      </c>
      <c r="AD19" s="216" t="s">
        <v>267</v>
      </c>
      <c r="AE19" s="215">
        <f>H18+I18/60+J18/60/60</f>
        <v>70.717183333333338</v>
      </c>
      <c r="AF19" s="216" t="s">
        <v>268</v>
      </c>
      <c r="AG19" s="215">
        <f>H21+I21/60+J21/60/60</f>
        <v>70.717283333333341</v>
      </c>
      <c r="AH19" s="222" t="s">
        <v>273</v>
      </c>
      <c r="AI19" s="215">
        <f>AE19-AG19</f>
        <v>-1.0000000000331966E-4</v>
      </c>
      <c r="AJ19" s="216" t="s">
        <v>275</v>
      </c>
      <c r="AK19" s="215">
        <f>AI18*60</f>
        <v>-1.333333333320752E-2</v>
      </c>
      <c r="AL19" s="216" t="s">
        <v>277</v>
      </c>
      <c r="AM19" s="215">
        <f>AK19*6076.12</f>
        <v>-81.014933332568873</v>
      </c>
      <c r="AN19" s="216" t="s">
        <v>280</v>
      </c>
      <c r="AO19" s="215">
        <f>AE19*PI()/180</f>
        <v>1.2342476869031254</v>
      </c>
      <c r="AP19" s="216" t="s">
        <v>283</v>
      </c>
      <c r="AQ19" s="215">
        <f>AG19*PI()/180</f>
        <v>1.2342494322323776</v>
      </c>
      <c r="AR19" s="216" t="s">
        <v>285</v>
      </c>
      <c r="AS19" s="214">
        <f>IF(360+AS18/(2*PI())*360&gt;360,AS18/(PI())*360,360+AS18/(2*PI())*360)</f>
        <v>322.83797057093614</v>
      </c>
      <c r="AT19" s="218"/>
      <c r="AU19" s="218"/>
    </row>
    <row r="20" spans="1:47" s="120" customFormat="1" ht="15.95" customHeight="1" thickBot="1" x14ac:dyDescent="0.3">
      <c r="A20" s="270">
        <v>3</v>
      </c>
      <c r="B20" s="345"/>
      <c r="C20" s="324"/>
      <c r="D20" s="176" t="s">
        <v>243</v>
      </c>
      <c r="E20" s="320" t="s">
        <v>261</v>
      </c>
      <c r="F20" s="321"/>
      <c r="G20" s="321"/>
      <c r="H20" s="321"/>
      <c r="I20" s="321"/>
      <c r="J20" s="322"/>
      <c r="K20" s="126" t="s">
        <v>16</v>
      </c>
      <c r="L20" s="232" t="s">
        <v>288</v>
      </c>
      <c r="M20" s="127" t="s">
        <v>250</v>
      </c>
      <c r="N20" s="128" t="s">
        <v>4</v>
      </c>
      <c r="O20" s="129" t="s">
        <v>18</v>
      </c>
      <c r="P20" s="245" t="s">
        <v>188</v>
      </c>
      <c r="Q20" s="367"/>
      <c r="R20" s="366"/>
      <c r="S20" s="366"/>
      <c r="T20" s="366"/>
      <c r="U20" s="350"/>
      <c r="V20" s="351"/>
      <c r="W20" s="351"/>
      <c r="X20" s="351"/>
      <c r="Y20" s="352"/>
      <c r="Z20" s="382"/>
      <c r="AA20" s="383"/>
      <c r="AB20" s="384"/>
      <c r="AC20" s="219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6" t="s">
        <v>286</v>
      </c>
      <c r="AS20" s="214">
        <f>61.582*ACOS(SIN(AE18)*SIN(AG18)+COS(AE18)*COS(AG18)*(AE19-AG19))*6076.12</f>
        <v>374647.55268564803</v>
      </c>
      <c r="AT20" s="218"/>
      <c r="AU20" s="218"/>
    </row>
    <row r="21" spans="1:47" s="119" customFormat="1" ht="35.1" customHeight="1" thickTop="1" thickBot="1" x14ac:dyDescent="0.3">
      <c r="A21" s="174" t="str">
        <f>IF(Z18=1,"VERIFIED",IF(AA18=1,"CHECKED",IF(V18=1,"RECHECK",IF(X18=1,"VERIFY",IF(Y18=1,"NEED APP","NOT SCHED")))))</f>
        <v>NOT SCHED</v>
      </c>
      <c r="B21" s="346"/>
      <c r="C21" s="325"/>
      <c r="D21" s="177" t="s">
        <v>192</v>
      </c>
      <c r="E21" s="190">
        <v>41</v>
      </c>
      <c r="F21" s="194">
        <v>39</v>
      </c>
      <c r="G21" s="185">
        <v>55.18</v>
      </c>
      <c r="H21" s="184">
        <v>70</v>
      </c>
      <c r="I21" s="194">
        <v>43</v>
      </c>
      <c r="J21" s="185">
        <v>2.2200000000000002</v>
      </c>
      <c r="K21" s="130" t="str">
        <f>$N$7</f>
        <v xml:space="preserve"> </v>
      </c>
      <c r="L21" s="225">
        <f>IF(E21=" ","Not being used ",AU18*6076.12)</f>
        <v>85.470129486995162</v>
      </c>
      <c r="M21" s="224">
        <v>10.1</v>
      </c>
      <c r="N21" s="153" t="str">
        <f>IF(W18=1,"Need Photo","Has Photo")</f>
        <v>Has Photo</v>
      </c>
      <c r="O21" s="175" t="s">
        <v>260</v>
      </c>
      <c r="P21" s="247" t="str">
        <f>IF(E21=" ","Not being used",(IF(L21&gt;O18,"OFF STA","ON STA")))</f>
        <v>OFF STA</v>
      </c>
      <c r="Q21" s="368"/>
      <c r="R21" s="369"/>
      <c r="S21" s="369"/>
      <c r="T21" s="369"/>
      <c r="U21" s="353"/>
      <c r="V21" s="354"/>
      <c r="W21" s="354"/>
      <c r="X21" s="354"/>
      <c r="Y21" s="355"/>
      <c r="Z21" s="385"/>
      <c r="AA21" s="386"/>
      <c r="AB21" s="387"/>
      <c r="AC21" s="220"/>
      <c r="AD21" s="221"/>
      <c r="AE21" s="221"/>
      <c r="AF21" s="221"/>
      <c r="AG21" s="221" t="s">
        <v>0</v>
      </c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 t="s">
        <v>0</v>
      </c>
      <c r="AT21" s="221"/>
      <c r="AU21" s="221"/>
    </row>
    <row r="22" spans="1:47" s="117" customFormat="1" ht="9" customHeight="1" thickTop="1" thickBot="1" x14ac:dyDescent="0.3">
      <c r="A22" s="240" t="s">
        <v>0</v>
      </c>
      <c r="B22" s="132" t="s">
        <v>11</v>
      </c>
      <c r="C22" s="133"/>
      <c r="D22" s="134" t="s">
        <v>12</v>
      </c>
      <c r="E22" s="187" t="s">
        <v>246</v>
      </c>
      <c r="F22" s="187" t="s">
        <v>247</v>
      </c>
      <c r="G22" s="179" t="s">
        <v>248</v>
      </c>
      <c r="H22" s="134" t="s">
        <v>246</v>
      </c>
      <c r="I22" s="187" t="s">
        <v>247</v>
      </c>
      <c r="J22" s="179" t="s">
        <v>248</v>
      </c>
      <c r="K22" s="135" t="s">
        <v>13</v>
      </c>
      <c r="L22" s="136" t="s">
        <v>14</v>
      </c>
      <c r="M22" s="136" t="s">
        <v>0</v>
      </c>
      <c r="N22" s="137" t="s">
        <v>0</v>
      </c>
      <c r="O22" s="138" t="s">
        <v>19</v>
      </c>
      <c r="P22" s="244" t="s">
        <v>256</v>
      </c>
      <c r="Q22" s="141" t="s">
        <v>252</v>
      </c>
      <c r="R22" s="142"/>
      <c r="S22" s="143" t="s">
        <v>191</v>
      </c>
      <c r="T22" s="235"/>
      <c r="U22" s="311" t="s">
        <v>289</v>
      </c>
      <c r="V22" s="312"/>
      <c r="W22" s="312"/>
      <c r="X22" s="312"/>
      <c r="Y22" s="313"/>
      <c r="Z22" s="144" t="s">
        <v>238</v>
      </c>
      <c r="AA22" s="145" t="s">
        <v>239</v>
      </c>
      <c r="AB22" s="146" t="s">
        <v>240</v>
      </c>
      <c r="AC22" s="209"/>
      <c r="AD22" s="210"/>
      <c r="AE22" s="211" t="s">
        <v>269</v>
      </c>
      <c r="AF22" s="210"/>
      <c r="AG22" s="211" t="s">
        <v>270</v>
      </c>
      <c r="AH22" s="211"/>
      <c r="AI22" s="211" t="s">
        <v>271</v>
      </c>
      <c r="AJ22" s="210"/>
      <c r="AK22" s="212" t="s">
        <v>281</v>
      </c>
      <c r="AL22" s="210"/>
      <c r="AM22" s="211"/>
      <c r="AN22" s="210"/>
      <c r="AO22" s="212" t="s">
        <v>278</v>
      </c>
      <c r="AP22" s="210"/>
      <c r="AQ22" s="211"/>
      <c r="AR22" s="210"/>
      <c r="AS22" s="211"/>
      <c r="AT22" s="210"/>
      <c r="AU22" s="210"/>
    </row>
    <row r="23" spans="1:47" s="120" customFormat="1" ht="15.95" customHeight="1" thickBot="1" x14ac:dyDescent="0.3">
      <c r="A23" s="254" t="s">
        <v>310</v>
      </c>
      <c r="B23" s="344" t="s">
        <v>318</v>
      </c>
      <c r="C23" s="323" t="s">
        <v>0</v>
      </c>
      <c r="D23" s="176" t="s">
        <v>237</v>
      </c>
      <c r="E23" s="188">
        <v>41</v>
      </c>
      <c r="F23" s="192">
        <v>40</v>
      </c>
      <c r="G23" s="125">
        <v>9.9600000000000009</v>
      </c>
      <c r="H23" s="166">
        <v>70</v>
      </c>
      <c r="I23" s="192">
        <v>43</v>
      </c>
      <c r="J23" s="125">
        <v>2.46</v>
      </c>
      <c r="K23" s="326" t="s">
        <v>0</v>
      </c>
      <c r="L23" s="328" t="s">
        <v>0</v>
      </c>
      <c r="M23" s="510" t="s">
        <v>0</v>
      </c>
      <c r="N23" s="510" t="s">
        <v>0</v>
      </c>
      <c r="O23" s="333">
        <v>25</v>
      </c>
      <c r="P23" s="370">
        <v>42978</v>
      </c>
      <c r="Q23" s="139" t="s">
        <v>300</v>
      </c>
      <c r="R23" s="140" t="s">
        <v>0</v>
      </c>
      <c r="S23" s="511" t="s">
        <v>319</v>
      </c>
      <c r="T23" s="512"/>
      <c r="U23" s="236">
        <v>1</v>
      </c>
      <c r="V23" s="147" t="s">
        <v>0</v>
      </c>
      <c r="W23" s="148" t="s">
        <v>0</v>
      </c>
      <c r="X23" s="149" t="s">
        <v>0</v>
      </c>
      <c r="Y23" s="150" t="s">
        <v>0</v>
      </c>
      <c r="Z23" s="151" t="s">
        <v>0</v>
      </c>
      <c r="AA23" s="147" t="s">
        <v>0</v>
      </c>
      <c r="AB23" s="152" t="s">
        <v>0</v>
      </c>
      <c r="AC23" s="213" t="s">
        <v>237</v>
      </c>
      <c r="AD23" s="216" t="s">
        <v>265</v>
      </c>
      <c r="AE23" s="215">
        <f>E23+F23/60+G23/60/60</f>
        <v>41.66943333333333</v>
      </c>
      <c r="AF23" s="216" t="s">
        <v>266</v>
      </c>
      <c r="AG23" s="215" t="e">
        <f>E26+F26/60+G26/60/60</f>
        <v>#VALUE!</v>
      </c>
      <c r="AH23" s="222" t="s">
        <v>272</v>
      </c>
      <c r="AI23" s="215" t="e">
        <f>AG23-AE23</f>
        <v>#VALUE!</v>
      </c>
      <c r="AJ23" s="216" t="s">
        <v>274</v>
      </c>
      <c r="AK23" s="215" t="e">
        <f>AI24*60*COS((AE23+AG23)/2*PI()/180)</f>
        <v>#VALUE!</v>
      </c>
      <c r="AL23" s="216" t="s">
        <v>276</v>
      </c>
      <c r="AM23" s="215" t="e">
        <f>AK23*6076.12</f>
        <v>#VALUE!</v>
      </c>
      <c r="AN23" s="216" t="s">
        <v>279</v>
      </c>
      <c r="AO23" s="215">
        <f>AE23*PI()/180</f>
        <v>0.72726880910694247</v>
      </c>
      <c r="AP23" s="216" t="s">
        <v>282</v>
      </c>
      <c r="AQ23" s="215" t="e">
        <f>AG23 *PI()/180</f>
        <v>#VALUE!</v>
      </c>
      <c r="AR23" s="216" t="s">
        <v>284</v>
      </c>
      <c r="AS23" s="215" t="e">
        <f>1*ATAN2(COS(AO23)*SIN(AQ23)-SIN(AO23)*COS(AQ23)*COS(AQ24-AO24),SIN(AQ24-AO24)*COS(AQ23))</f>
        <v>#VALUE!</v>
      </c>
      <c r="AT23" s="217" t="s">
        <v>287</v>
      </c>
      <c r="AU23" s="223" t="e">
        <f>SQRT(AK24*AK24+AK23*AK23)</f>
        <v>#VALUE!</v>
      </c>
    </row>
    <row r="24" spans="1:47" s="120" customFormat="1" ht="15.95" customHeight="1" thickTop="1" thickBot="1" x14ac:dyDescent="0.3">
      <c r="A24" s="253" t="s">
        <v>311</v>
      </c>
      <c r="B24" s="345"/>
      <c r="C24" s="324"/>
      <c r="D24" s="176" t="s">
        <v>242</v>
      </c>
      <c r="E24" s="189">
        <f t="shared" ref="E24:J24" si="0">E23</f>
        <v>41</v>
      </c>
      <c r="F24" s="193">
        <f t="shared" si="0"/>
        <v>40</v>
      </c>
      <c r="G24" s="182">
        <f t="shared" si="0"/>
        <v>9.9600000000000009</v>
      </c>
      <c r="H24" s="154">
        <f t="shared" si="0"/>
        <v>70</v>
      </c>
      <c r="I24" s="193">
        <f t="shared" si="0"/>
        <v>43</v>
      </c>
      <c r="J24" s="183">
        <f t="shared" si="0"/>
        <v>2.46</v>
      </c>
      <c r="K24" s="327"/>
      <c r="L24" s="329"/>
      <c r="M24" s="510"/>
      <c r="N24" s="510"/>
      <c r="O24" s="334"/>
      <c r="P24" s="371"/>
      <c r="Q24" s="365" t="s">
        <v>354</v>
      </c>
      <c r="R24" s="366"/>
      <c r="S24" s="366"/>
      <c r="T24" s="366"/>
      <c r="U24" s="347" t="s">
        <v>290</v>
      </c>
      <c r="V24" s="348"/>
      <c r="W24" s="348"/>
      <c r="X24" s="348"/>
      <c r="Y24" s="349"/>
      <c r="Z24" s="379" t="s">
        <v>335</v>
      </c>
      <c r="AA24" s="380"/>
      <c r="AB24" s="381"/>
      <c r="AC24" s="213" t="s">
        <v>192</v>
      </c>
      <c r="AD24" s="216" t="s">
        <v>267</v>
      </c>
      <c r="AE24" s="215">
        <f>H23+I23/60+J23/60/60</f>
        <v>70.717349999999996</v>
      </c>
      <c r="AF24" s="216" t="s">
        <v>268</v>
      </c>
      <c r="AG24" s="215" t="e">
        <f>H26+I26/60+J26/60/60</f>
        <v>#VALUE!</v>
      </c>
      <c r="AH24" s="222" t="s">
        <v>273</v>
      </c>
      <c r="AI24" s="215" t="e">
        <f>AE24-AG24</f>
        <v>#VALUE!</v>
      </c>
      <c r="AJ24" s="216" t="s">
        <v>275</v>
      </c>
      <c r="AK24" s="215" t="e">
        <f>AI23*60</f>
        <v>#VALUE!</v>
      </c>
      <c r="AL24" s="216" t="s">
        <v>277</v>
      </c>
      <c r="AM24" s="215" t="e">
        <f>AK24*6076.12</f>
        <v>#VALUE!</v>
      </c>
      <c r="AN24" s="216" t="s">
        <v>280</v>
      </c>
      <c r="AO24" s="215">
        <f>AE24*PI()/180</f>
        <v>1.2342505957852119</v>
      </c>
      <c r="AP24" s="216" t="s">
        <v>283</v>
      </c>
      <c r="AQ24" s="215" t="e">
        <f>AG24*PI()/180</f>
        <v>#VALUE!</v>
      </c>
      <c r="AR24" s="216" t="s">
        <v>285</v>
      </c>
      <c r="AS24" s="214" t="e">
        <f>IF(360+AS23/(2*PI())*360&gt;360,AS23/(PI())*360,360+AS23/(2*PI())*360)</f>
        <v>#VALUE!</v>
      </c>
      <c r="AT24" s="218"/>
      <c r="AU24" s="218"/>
    </row>
    <row r="25" spans="1:47" s="120" customFormat="1" ht="15.95" customHeight="1" thickBot="1" x14ac:dyDescent="0.3">
      <c r="A25" s="270">
        <v>4</v>
      </c>
      <c r="B25" s="345"/>
      <c r="C25" s="324"/>
      <c r="D25" s="176" t="s">
        <v>243</v>
      </c>
      <c r="E25" s="189">
        <f t="shared" ref="E25:J25" si="1">E24</f>
        <v>41</v>
      </c>
      <c r="F25" s="193">
        <f t="shared" si="1"/>
        <v>40</v>
      </c>
      <c r="G25" s="182">
        <f t="shared" si="1"/>
        <v>9.9600000000000009</v>
      </c>
      <c r="H25" s="154">
        <f t="shared" si="1"/>
        <v>70</v>
      </c>
      <c r="I25" s="193">
        <f t="shared" si="1"/>
        <v>43</v>
      </c>
      <c r="J25" s="183">
        <f t="shared" si="1"/>
        <v>2.46</v>
      </c>
      <c r="K25" s="126" t="s">
        <v>16</v>
      </c>
      <c r="L25" s="232" t="s">
        <v>288</v>
      </c>
      <c r="M25" s="127" t="s">
        <v>0</v>
      </c>
      <c r="N25" s="128" t="s">
        <v>4</v>
      </c>
      <c r="O25" s="129" t="s">
        <v>18</v>
      </c>
      <c r="P25" s="245" t="s">
        <v>188</v>
      </c>
      <c r="Q25" s="367"/>
      <c r="R25" s="366"/>
      <c r="S25" s="366"/>
      <c r="T25" s="366"/>
      <c r="U25" s="350"/>
      <c r="V25" s="351"/>
      <c r="W25" s="351"/>
      <c r="X25" s="351"/>
      <c r="Y25" s="352"/>
      <c r="Z25" s="382"/>
      <c r="AA25" s="383"/>
      <c r="AB25" s="384"/>
      <c r="AC25" s="219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6" t="s">
        <v>286</v>
      </c>
      <c r="AS25" s="214" t="e">
        <f>61.582*ACOS(SIN(AE23)*SIN(AG23)+COS(AE23)*COS(AG23)*(AE24-AG24))*6076.12</f>
        <v>#VALUE!</v>
      </c>
      <c r="AT25" s="218"/>
      <c r="AU25" s="218"/>
    </row>
    <row r="26" spans="1:47" s="119" customFormat="1" ht="35.1" customHeight="1" thickTop="1" thickBot="1" x14ac:dyDescent="0.3">
      <c r="A26" s="251" t="str">
        <f>IF(Z23=1,"VERIFIED",IF(AA23=1,"CHECKED",IF(V23=1,"RECHECK",IF(X23=1,"VERIFY",IF(Y23=1,"NEED APP","NOT SCHED")))))</f>
        <v>NOT SCHED</v>
      </c>
      <c r="B26" s="346"/>
      <c r="C26" s="325"/>
      <c r="D26" s="177" t="s">
        <v>192</v>
      </c>
      <c r="E26" s="190" t="s">
        <v>0</v>
      </c>
      <c r="F26" s="194" t="s">
        <v>0</v>
      </c>
      <c r="G26" s="185" t="s">
        <v>0</v>
      </c>
      <c r="H26" s="184" t="s">
        <v>0</v>
      </c>
      <c r="I26" s="194" t="s">
        <v>0</v>
      </c>
      <c r="J26" s="185" t="s">
        <v>0</v>
      </c>
      <c r="K26" s="130" t="str">
        <f>$N$7</f>
        <v xml:space="preserve"> </v>
      </c>
      <c r="L26" s="225" t="str">
        <f>IF(E26=" ","Not being used ",AU23*6076.12)</f>
        <v xml:space="preserve">Not being used </v>
      </c>
      <c r="M26" s="265" t="s">
        <v>0</v>
      </c>
      <c r="N26" s="257" t="str">
        <f>IF(W23=1,"Need Photo","Has Photo")</f>
        <v>Has Photo</v>
      </c>
      <c r="O26" s="258" t="s">
        <v>357</v>
      </c>
      <c r="P26" s="247" t="str">
        <f>IF(E26=" ","Not being used",(IF(L26&gt;O23,"OFF STA","ON STA")))</f>
        <v>Not being used</v>
      </c>
      <c r="Q26" s="368"/>
      <c r="R26" s="369"/>
      <c r="S26" s="369"/>
      <c r="T26" s="369"/>
      <c r="U26" s="353"/>
      <c r="V26" s="354"/>
      <c r="W26" s="354"/>
      <c r="X26" s="354"/>
      <c r="Y26" s="355"/>
      <c r="Z26" s="385"/>
      <c r="AA26" s="386"/>
      <c r="AB26" s="387"/>
      <c r="AC26" s="118"/>
    </row>
    <row r="27" spans="1:47" s="117" customFormat="1" ht="9" customHeight="1" thickTop="1" thickBot="1" x14ac:dyDescent="0.3">
      <c r="A27" s="233"/>
      <c r="B27" s="132" t="s">
        <v>11</v>
      </c>
      <c r="C27" s="133"/>
      <c r="D27" s="134" t="s">
        <v>12</v>
      </c>
      <c r="E27" s="187" t="s">
        <v>246</v>
      </c>
      <c r="F27" s="187" t="s">
        <v>247</v>
      </c>
      <c r="G27" s="179" t="s">
        <v>248</v>
      </c>
      <c r="H27" s="134" t="s">
        <v>246</v>
      </c>
      <c r="I27" s="187" t="s">
        <v>247</v>
      </c>
      <c r="J27" s="179" t="s">
        <v>248</v>
      </c>
      <c r="K27" s="135" t="s">
        <v>13</v>
      </c>
      <c r="L27" s="136" t="s">
        <v>14</v>
      </c>
      <c r="M27" s="136" t="s">
        <v>17</v>
      </c>
      <c r="N27" s="137" t="s">
        <v>15</v>
      </c>
      <c r="O27" s="138" t="s">
        <v>19</v>
      </c>
      <c r="P27" s="244" t="s">
        <v>256</v>
      </c>
      <c r="Q27" s="141" t="s">
        <v>252</v>
      </c>
      <c r="R27" s="142"/>
      <c r="S27" s="143" t="s">
        <v>259</v>
      </c>
      <c r="T27" s="235"/>
      <c r="U27" s="311" t="s">
        <v>289</v>
      </c>
      <c r="V27" s="312"/>
      <c r="W27" s="312"/>
      <c r="X27" s="312"/>
      <c r="Y27" s="313"/>
      <c r="Z27" s="144" t="s">
        <v>238</v>
      </c>
      <c r="AA27" s="145" t="s">
        <v>239</v>
      </c>
      <c r="AB27" s="146" t="s">
        <v>240</v>
      </c>
      <c r="AC27" s="209"/>
      <c r="AD27" s="210"/>
      <c r="AE27" s="211" t="s">
        <v>269</v>
      </c>
      <c r="AF27" s="210"/>
      <c r="AG27" s="211" t="s">
        <v>270</v>
      </c>
      <c r="AH27" s="211"/>
      <c r="AI27" s="211" t="s">
        <v>271</v>
      </c>
      <c r="AJ27" s="210"/>
      <c r="AK27" s="212" t="s">
        <v>281</v>
      </c>
      <c r="AL27" s="210"/>
      <c r="AM27" s="211"/>
      <c r="AN27" s="210"/>
      <c r="AO27" s="212" t="s">
        <v>278</v>
      </c>
      <c r="AP27" s="210"/>
      <c r="AQ27" s="211"/>
      <c r="AR27" s="210"/>
      <c r="AS27" s="211"/>
      <c r="AT27" s="210"/>
      <c r="AU27" s="210"/>
    </row>
    <row r="28" spans="1:47" s="120" customFormat="1" ht="15.95" customHeight="1" thickBot="1" x14ac:dyDescent="0.3">
      <c r="A28" s="252">
        <v>0</v>
      </c>
      <c r="B28" s="344" t="s">
        <v>313</v>
      </c>
      <c r="C28" s="323" t="s">
        <v>0</v>
      </c>
      <c r="D28" s="176" t="s">
        <v>237</v>
      </c>
      <c r="E28" s="188">
        <v>41</v>
      </c>
      <c r="F28" s="192">
        <v>40</v>
      </c>
      <c r="G28" s="125">
        <v>10.3</v>
      </c>
      <c r="H28" s="166">
        <v>70</v>
      </c>
      <c r="I28" s="192">
        <v>44</v>
      </c>
      <c r="J28" s="125">
        <v>26.7</v>
      </c>
      <c r="K28" s="326" t="s">
        <v>0</v>
      </c>
      <c r="L28" s="328" t="s">
        <v>0</v>
      </c>
      <c r="M28" s="330">
        <v>28.5</v>
      </c>
      <c r="N28" s="331">
        <f>IF(M28=" "," ",(M28+$L$7-M31))</f>
        <v>24.1</v>
      </c>
      <c r="O28" s="333">
        <v>500</v>
      </c>
      <c r="P28" s="629">
        <v>42222</v>
      </c>
      <c r="Q28" s="139">
        <v>43221</v>
      </c>
      <c r="R28" s="140">
        <v>43405</v>
      </c>
      <c r="S28" s="337" t="s">
        <v>301</v>
      </c>
      <c r="T28" s="338"/>
      <c r="U28" s="236">
        <v>1</v>
      </c>
      <c r="V28" s="147" t="s">
        <v>0</v>
      </c>
      <c r="W28" s="148" t="s">
        <v>0</v>
      </c>
      <c r="X28" s="149">
        <v>1</v>
      </c>
      <c r="Y28" s="150" t="s">
        <v>0</v>
      </c>
      <c r="Z28" s="151" t="s">
        <v>0</v>
      </c>
      <c r="AA28" s="147" t="s">
        <v>0</v>
      </c>
      <c r="AB28" s="152" t="s">
        <v>0</v>
      </c>
      <c r="AC28" s="213" t="s">
        <v>237</v>
      </c>
      <c r="AD28" s="216" t="s">
        <v>265</v>
      </c>
      <c r="AE28" s="215">
        <f>E28+F28/60+G28/60/60</f>
        <v>41.669527777777773</v>
      </c>
      <c r="AF28" s="216" t="s">
        <v>266</v>
      </c>
      <c r="AG28" s="215" t="e">
        <f>E31+F31/60+G31/60/60</f>
        <v>#VALUE!</v>
      </c>
      <c r="AH28" s="222" t="s">
        <v>272</v>
      </c>
      <c r="AI28" s="215" t="e">
        <f>AG28-AE28</f>
        <v>#VALUE!</v>
      </c>
      <c r="AJ28" s="216" t="s">
        <v>274</v>
      </c>
      <c r="AK28" s="215" t="e">
        <f>AI29*60*COS((AE28+AG28)/2*PI()/180)</f>
        <v>#VALUE!</v>
      </c>
      <c r="AL28" s="216" t="s">
        <v>276</v>
      </c>
      <c r="AM28" s="215" t="e">
        <f>AK28*6076.12</f>
        <v>#VALUE!</v>
      </c>
      <c r="AN28" s="216" t="s">
        <v>279</v>
      </c>
      <c r="AO28" s="215">
        <f>AE28*PI()/180</f>
        <v>0.7272704574734582</v>
      </c>
      <c r="AP28" s="216" t="s">
        <v>282</v>
      </c>
      <c r="AQ28" s="215" t="e">
        <f>AG28 *PI()/180</f>
        <v>#VALUE!</v>
      </c>
      <c r="AR28" s="216" t="s">
        <v>284</v>
      </c>
      <c r="AS28" s="215" t="e">
        <f>1*ATAN2(COS(AO28)*SIN(AQ28)-SIN(AO28)*COS(AQ28)*COS(AQ29-AO29),SIN(AQ29-AO29)*COS(AQ28))</f>
        <v>#VALUE!</v>
      </c>
      <c r="AT28" s="217" t="s">
        <v>287</v>
      </c>
      <c r="AU28" s="223" t="e">
        <f>SQRT(AK29*AK29+AK28*AK28)</f>
        <v>#VALUE!</v>
      </c>
    </row>
    <row r="29" spans="1:47" s="120" customFormat="1" ht="15.95" customHeight="1" thickTop="1" thickBot="1" x14ac:dyDescent="0.3">
      <c r="A29" s="253" t="s">
        <v>314</v>
      </c>
      <c r="B29" s="345"/>
      <c r="C29" s="324"/>
      <c r="D29" s="176" t="s">
        <v>242</v>
      </c>
      <c r="E29" s="189">
        <f t="shared" ref="E29:J30" si="2">E28</f>
        <v>41</v>
      </c>
      <c r="F29" s="193">
        <f t="shared" si="2"/>
        <v>40</v>
      </c>
      <c r="G29" s="182">
        <f t="shared" si="2"/>
        <v>10.3</v>
      </c>
      <c r="H29" s="154">
        <f t="shared" si="2"/>
        <v>70</v>
      </c>
      <c r="I29" s="193">
        <f t="shared" si="2"/>
        <v>44</v>
      </c>
      <c r="J29" s="183">
        <f t="shared" si="2"/>
        <v>26.7</v>
      </c>
      <c r="K29" s="327"/>
      <c r="L29" s="329"/>
      <c r="M29" s="330"/>
      <c r="N29" s="332"/>
      <c r="O29" s="334"/>
      <c r="P29" s="630"/>
      <c r="Q29" s="339" t="s">
        <v>390</v>
      </c>
      <c r="R29" s="340"/>
      <c r="S29" s="340"/>
      <c r="T29" s="340"/>
      <c r="U29" s="356" t="s">
        <v>291</v>
      </c>
      <c r="V29" s="357"/>
      <c r="W29" s="357"/>
      <c r="X29" s="357"/>
      <c r="Y29" s="358"/>
      <c r="Z29" s="379" t="s">
        <v>391</v>
      </c>
      <c r="AA29" s="380"/>
      <c r="AB29" s="381"/>
      <c r="AC29" s="213" t="s">
        <v>192</v>
      </c>
      <c r="AD29" s="216" t="s">
        <v>267</v>
      </c>
      <c r="AE29" s="215">
        <f>H28+I28/60+J28/60/60</f>
        <v>70.740750000000006</v>
      </c>
      <c r="AF29" s="216" t="s">
        <v>268</v>
      </c>
      <c r="AG29" s="215" t="e">
        <f>H31+I31/60+J31/60/60</f>
        <v>#VALUE!</v>
      </c>
      <c r="AH29" s="222" t="s">
        <v>273</v>
      </c>
      <c r="AI29" s="215" t="e">
        <f>AE29-AG29</f>
        <v>#VALUE!</v>
      </c>
      <c r="AJ29" s="216" t="s">
        <v>275</v>
      </c>
      <c r="AK29" s="215" t="e">
        <f>AI28*60</f>
        <v>#VALUE!</v>
      </c>
      <c r="AL29" s="216" t="s">
        <v>277</v>
      </c>
      <c r="AM29" s="215" t="e">
        <f>AK29*6076.12</f>
        <v>#VALUE!</v>
      </c>
      <c r="AN29" s="216" t="s">
        <v>280</v>
      </c>
      <c r="AO29" s="215">
        <f>AE29*PI()/180</f>
        <v>1.2346590028301787</v>
      </c>
      <c r="AP29" s="216" t="s">
        <v>283</v>
      </c>
      <c r="AQ29" s="215" t="e">
        <f>AG29*PI()/180</f>
        <v>#VALUE!</v>
      </c>
      <c r="AR29" s="216" t="s">
        <v>285</v>
      </c>
      <c r="AS29" s="214" t="e">
        <f>IF(360+AS28/(2*PI())*360&gt;360,AS28/(PI())*360,360+AS28/(2*PI())*360)</f>
        <v>#VALUE!</v>
      </c>
      <c r="AT29" s="218"/>
      <c r="AU29" s="218"/>
    </row>
    <row r="30" spans="1:47" s="120" customFormat="1" ht="15.95" customHeight="1" thickBot="1" x14ac:dyDescent="0.3">
      <c r="A30" s="270">
        <v>5</v>
      </c>
      <c r="B30" s="345"/>
      <c r="C30" s="324"/>
      <c r="D30" s="176" t="s">
        <v>243</v>
      </c>
      <c r="E30" s="189">
        <f t="shared" si="2"/>
        <v>41</v>
      </c>
      <c r="F30" s="193">
        <f t="shared" si="2"/>
        <v>40</v>
      </c>
      <c r="G30" s="182">
        <f t="shared" si="2"/>
        <v>10.3</v>
      </c>
      <c r="H30" s="154">
        <f t="shared" si="2"/>
        <v>70</v>
      </c>
      <c r="I30" s="193">
        <f t="shared" si="2"/>
        <v>44</v>
      </c>
      <c r="J30" s="183">
        <f t="shared" si="2"/>
        <v>26.7</v>
      </c>
      <c r="K30" s="126" t="s">
        <v>16</v>
      </c>
      <c r="L30" s="232" t="s">
        <v>288</v>
      </c>
      <c r="M30" s="127" t="s">
        <v>250</v>
      </c>
      <c r="N30" s="128" t="s">
        <v>4</v>
      </c>
      <c r="O30" s="129" t="s">
        <v>18</v>
      </c>
      <c r="P30" s="245" t="s">
        <v>188</v>
      </c>
      <c r="Q30" s="341"/>
      <c r="R30" s="340"/>
      <c r="S30" s="340"/>
      <c r="T30" s="340"/>
      <c r="U30" s="359"/>
      <c r="V30" s="360"/>
      <c r="W30" s="360"/>
      <c r="X30" s="360"/>
      <c r="Y30" s="361"/>
      <c r="Z30" s="382"/>
      <c r="AA30" s="383"/>
      <c r="AB30" s="384"/>
      <c r="AC30" s="219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6" t="s">
        <v>286</v>
      </c>
      <c r="AS30" s="214" t="e">
        <f>61.582*ACOS(SIN(AE28)*SIN(AG28)+COS(AE28)*COS(AG28)*(AE29-AG29))*6076.12</f>
        <v>#VALUE!</v>
      </c>
      <c r="AT30" s="218"/>
      <c r="AU30" s="218"/>
    </row>
    <row r="31" spans="1:47" s="119" customFormat="1" ht="35.1" customHeight="1" thickTop="1" thickBot="1" x14ac:dyDescent="0.3">
      <c r="A31" s="174" t="str">
        <f>IF(Z28=1,"VERIFIED",IF(AA28=1,"CHECKED",IF(V28=1,"RECHECK",IF(X28=1,"VERIFY",IF(Y28=1,"NEED APP","NOT SCHED")))))</f>
        <v>VERIFY</v>
      </c>
      <c r="B31" s="346"/>
      <c r="C31" s="325"/>
      <c r="D31" s="177" t="s">
        <v>192</v>
      </c>
      <c r="E31" s="190" t="s">
        <v>0</v>
      </c>
      <c r="F31" s="194" t="s">
        <v>0</v>
      </c>
      <c r="G31" s="185" t="s">
        <v>0</v>
      </c>
      <c r="H31" s="184" t="s">
        <v>0</v>
      </c>
      <c r="I31" s="194" t="s">
        <v>0</v>
      </c>
      <c r="J31" s="185" t="s">
        <v>0</v>
      </c>
      <c r="K31" s="130" t="str">
        <f>$N$7</f>
        <v xml:space="preserve"> </v>
      </c>
      <c r="L31" s="225" t="str">
        <f>IF(E31=" ","Not being used ",AU28*6076.12)</f>
        <v xml:space="preserve">Not being used </v>
      </c>
      <c r="M31" s="224">
        <v>4.4000000000000004</v>
      </c>
      <c r="N31" s="300" t="str">
        <f>IF(W28=1,"Need Photo","Has Photo")</f>
        <v>Has Photo</v>
      </c>
      <c r="O31" s="175" t="s">
        <v>260</v>
      </c>
      <c r="P31" s="247" t="str">
        <f>IF(E31=" ","Not being used",(IF(L31&gt;O28,"OFF STA","ON STA")))</f>
        <v>Not being used</v>
      </c>
      <c r="Q31" s="342"/>
      <c r="R31" s="343"/>
      <c r="S31" s="343"/>
      <c r="T31" s="343"/>
      <c r="U31" s="362"/>
      <c r="V31" s="363"/>
      <c r="W31" s="363"/>
      <c r="X31" s="363"/>
      <c r="Y31" s="364"/>
      <c r="Z31" s="385"/>
      <c r="AA31" s="386"/>
      <c r="AB31" s="387"/>
      <c r="AC31" s="118"/>
    </row>
    <row r="32" spans="1:47" s="119" customFormat="1" ht="78" customHeight="1" thickTop="1" thickBot="1" x14ac:dyDescent="0.3">
      <c r="A32" s="418" t="s">
        <v>299</v>
      </c>
      <c r="B32" s="419"/>
      <c r="C32" s="419"/>
      <c r="D32" s="419"/>
      <c r="E32" s="419"/>
      <c r="F32" s="419"/>
      <c r="G32" s="419"/>
      <c r="H32" s="419"/>
      <c r="I32" s="419"/>
      <c r="J32" s="419"/>
      <c r="K32" s="419"/>
      <c r="L32" s="420" t="s">
        <v>412</v>
      </c>
      <c r="M32" s="315"/>
      <c r="N32" s="315"/>
      <c r="O32" s="315"/>
      <c r="P32" s="315"/>
      <c r="Q32" s="315"/>
      <c r="R32" s="315"/>
      <c r="S32" s="315"/>
      <c r="T32" s="315"/>
      <c r="U32" s="237"/>
      <c r="V32" s="161"/>
      <c r="W32" s="161"/>
      <c r="X32" s="161"/>
      <c r="Y32" s="162"/>
      <c r="Z32" s="155"/>
      <c r="AA32" s="156"/>
      <c r="AB32" s="157"/>
      <c r="AC32" s="118"/>
    </row>
    <row r="33" spans="1:47" s="7" customFormat="1" ht="16.5" customHeight="1" thickTop="1" thickBot="1" x14ac:dyDescent="0.3">
      <c r="A33" s="299" t="s">
        <v>255</v>
      </c>
      <c r="B33" s="279" t="s">
        <v>309</v>
      </c>
      <c r="C33" s="280"/>
      <c r="D33" s="281"/>
      <c r="E33" s="282" t="s">
        <v>249</v>
      </c>
      <c r="F33" s="283"/>
      <c r="G33" s="284"/>
      <c r="H33" s="285" t="s">
        <v>251</v>
      </c>
      <c r="I33" s="283"/>
      <c r="J33" s="284"/>
      <c r="K33" s="294" t="s">
        <v>0</v>
      </c>
      <c r="L33" s="295" t="s">
        <v>0</v>
      </c>
      <c r="M33" s="296" t="s">
        <v>0</v>
      </c>
      <c r="N33" s="297" t="s">
        <v>0</v>
      </c>
      <c r="O33" s="298"/>
      <c r="P33" s="316" t="str">
        <f>$P$2</f>
        <v>D06 - ECHO - Marion Run</v>
      </c>
      <c r="Q33" s="316"/>
      <c r="R33" s="316"/>
      <c r="S33" s="316"/>
      <c r="T33" s="316"/>
      <c r="U33" s="293"/>
      <c r="V33" s="289"/>
      <c r="W33" s="290"/>
      <c r="X33" s="291"/>
      <c r="Y33" s="289"/>
      <c r="Z33" s="291"/>
      <c r="AA33" s="289"/>
      <c r="AB33" s="292"/>
      <c r="AC33" s="8"/>
    </row>
    <row r="34" spans="1:47" s="117" customFormat="1" ht="9" customHeight="1" thickTop="1" thickBot="1" x14ac:dyDescent="0.3">
      <c r="A34" s="233"/>
      <c r="B34" s="132" t="s">
        <v>11</v>
      </c>
      <c r="C34" s="133"/>
      <c r="D34" s="134" t="s">
        <v>12</v>
      </c>
      <c r="E34" s="187" t="s">
        <v>246</v>
      </c>
      <c r="F34" s="187" t="s">
        <v>247</v>
      </c>
      <c r="G34" s="179" t="s">
        <v>248</v>
      </c>
      <c r="H34" s="134" t="s">
        <v>246</v>
      </c>
      <c r="I34" s="187" t="s">
        <v>247</v>
      </c>
      <c r="J34" s="179" t="s">
        <v>248</v>
      </c>
      <c r="K34" s="135" t="s">
        <v>13</v>
      </c>
      <c r="L34" s="136" t="s">
        <v>14</v>
      </c>
      <c r="M34" s="136" t="s">
        <v>17</v>
      </c>
      <c r="N34" s="137" t="s">
        <v>15</v>
      </c>
      <c r="O34" s="138" t="s">
        <v>19</v>
      </c>
      <c r="P34" s="244" t="s">
        <v>256</v>
      </c>
      <c r="Q34" s="141" t="s">
        <v>252</v>
      </c>
      <c r="R34" s="142"/>
      <c r="S34" s="143" t="s">
        <v>191</v>
      </c>
      <c r="T34" s="235"/>
      <c r="U34" s="311" t="s">
        <v>289</v>
      </c>
      <c r="V34" s="312"/>
      <c r="W34" s="312"/>
      <c r="X34" s="312"/>
      <c r="Y34" s="313"/>
      <c r="Z34" s="144" t="s">
        <v>238</v>
      </c>
      <c r="AA34" s="145" t="s">
        <v>239</v>
      </c>
      <c r="AB34" s="146" t="s">
        <v>240</v>
      </c>
      <c r="AC34" s="209"/>
      <c r="AD34" s="210"/>
      <c r="AE34" s="211" t="s">
        <v>269</v>
      </c>
      <c r="AF34" s="210"/>
      <c r="AG34" s="211" t="s">
        <v>270</v>
      </c>
      <c r="AH34" s="211"/>
      <c r="AI34" s="211" t="s">
        <v>271</v>
      </c>
      <c r="AJ34" s="210"/>
      <c r="AK34" s="212" t="s">
        <v>281</v>
      </c>
      <c r="AL34" s="210"/>
      <c r="AM34" s="211"/>
      <c r="AN34" s="210"/>
      <c r="AO34" s="212" t="s">
        <v>278</v>
      </c>
      <c r="AP34" s="210"/>
      <c r="AQ34" s="211"/>
      <c r="AR34" s="210"/>
      <c r="AS34" s="211"/>
      <c r="AT34" s="210"/>
      <c r="AU34" s="210"/>
    </row>
    <row r="35" spans="1:47" s="120" customFormat="1" ht="15.95" customHeight="1" thickBot="1" x14ac:dyDescent="0.3">
      <c r="A35" s="124">
        <v>0</v>
      </c>
      <c r="B35" s="344" t="s">
        <v>395</v>
      </c>
      <c r="C35" s="323" t="s">
        <v>0</v>
      </c>
      <c r="D35" s="176" t="s">
        <v>237</v>
      </c>
      <c r="E35" s="188">
        <v>41</v>
      </c>
      <c r="F35" s="192">
        <v>40</v>
      </c>
      <c r="G35" s="125">
        <v>26.7</v>
      </c>
      <c r="H35" s="166">
        <v>70</v>
      </c>
      <c r="I35" s="192">
        <v>43</v>
      </c>
      <c r="J35" s="125">
        <v>33.299999999999997</v>
      </c>
      <c r="K35" s="326" t="s">
        <v>0</v>
      </c>
      <c r="L35" s="328" t="s">
        <v>0</v>
      </c>
      <c r="M35" s="330">
        <v>23.1</v>
      </c>
      <c r="N35" s="331">
        <f>IF(M35=" "," ",(M35+$L$7-M38))</f>
        <v>22.5</v>
      </c>
      <c r="O35" s="333">
        <v>500</v>
      </c>
      <c r="P35" s="335">
        <v>42210</v>
      </c>
      <c r="Q35" s="139">
        <v>43221</v>
      </c>
      <c r="R35" s="140">
        <v>43405</v>
      </c>
      <c r="S35" s="337" t="s">
        <v>406</v>
      </c>
      <c r="T35" s="338"/>
      <c r="U35" s="236">
        <v>1</v>
      </c>
      <c r="V35" s="147" t="s">
        <v>0</v>
      </c>
      <c r="W35" s="148" t="s">
        <v>0</v>
      </c>
      <c r="X35" s="149">
        <v>1</v>
      </c>
      <c r="Y35" s="150" t="s">
        <v>0</v>
      </c>
      <c r="Z35" s="151" t="s">
        <v>0</v>
      </c>
      <c r="AA35" s="147" t="s">
        <v>0</v>
      </c>
      <c r="AB35" s="152" t="s">
        <v>0</v>
      </c>
      <c r="AC35" s="213" t="s">
        <v>237</v>
      </c>
      <c r="AD35" s="216" t="s">
        <v>265</v>
      </c>
      <c r="AE35" s="215">
        <f>E35+F35/60+G35/60/60</f>
        <v>41.674083333333328</v>
      </c>
      <c r="AF35" s="216" t="s">
        <v>266</v>
      </c>
      <c r="AG35" s="215" t="e">
        <f>E38+F38/60+G38/60/60</f>
        <v>#VALUE!</v>
      </c>
      <c r="AH35" s="222" t="s">
        <v>272</v>
      </c>
      <c r="AI35" s="215" t="e">
        <f>AG35-AE35</f>
        <v>#VALUE!</v>
      </c>
      <c r="AJ35" s="216" t="s">
        <v>274</v>
      </c>
      <c r="AK35" s="215" t="e">
        <f>AI36*60*COS((AE35+AG35)/2*PI()/180)</f>
        <v>#VALUE!</v>
      </c>
      <c r="AL35" s="216" t="s">
        <v>276</v>
      </c>
      <c r="AM35" s="215" t="e">
        <f>AK35*6076.12</f>
        <v>#VALUE!</v>
      </c>
      <c r="AN35" s="216" t="s">
        <v>279</v>
      </c>
      <c r="AO35" s="215">
        <f>AE35*PI()/180</f>
        <v>0.72734996691716003</v>
      </c>
      <c r="AP35" s="216" t="s">
        <v>282</v>
      </c>
      <c r="AQ35" s="215" t="e">
        <f>AG35 *PI()/180</f>
        <v>#VALUE!</v>
      </c>
      <c r="AR35" s="216" t="s">
        <v>284</v>
      </c>
      <c r="AS35" s="215" t="e">
        <f>1*ATAN2(COS(AO35)*SIN(AQ35)-SIN(AO35)*COS(AQ35)*COS(AQ36-AO36),SIN(AQ36-AO36)*COS(AQ35))</f>
        <v>#VALUE!</v>
      </c>
      <c r="AT35" s="217" t="s">
        <v>287</v>
      </c>
      <c r="AU35" s="223" t="e">
        <f>SQRT(AK36*AK36+AK35*AK35)</f>
        <v>#VALUE!</v>
      </c>
    </row>
    <row r="36" spans="1:47" s="120" customFormat="1" ht="15.95" customHeight="1" thickTop="1" thickBot="1" x14ac:dyDescent="0.3">
      <c r="A36" s="178">
        <v>200100220065</v>
      </c>
      <c r="B36" s="345"/>
      <c r="C36" s="324"/>
      <c r="D36" s="176" t="s">
        <v>242</v>
      </c>
      <c r="E36" s="317" t="s">
        <v>262</v>
      </c>
      <c r="F36" s="318"/>
      <c r="G36" s="318"/>
      <c r="H36" s="318"/>
      <c r="I36" s="318"/>
      <c r="J36" s="319"/>
      <c r="K36" s="327"/>
      <c r="L36" s="329"/>
      <c r="M36" s="330"/>
      <c r="N36" s="332"/>
      <c r="O36" s="334"/>
      <c r="P36" s="336"/>
      <c r="Q36" s="339">
        <v>0</v>
      </c>
      <c r="R36" s="340"/>
      <c r="S36" s="340"/>
      <c r="T36" s="340"/>
      <c r="U36" s="356" t="s">
        <v>291</v>
      </c>
      <c r="V36" s="357"/>
      <c r="W36" s="357"/>
      <c r="X36" s="357"/>
      <c r="Y36" s="358"/>
      <c r="Z36" s="379" t="s">
        <v>391</v>
      </c>
      <c r="AA36" s="380"/>
      <c r="AB36" s="381"/>
      <c r="AC36" s="213" t="s">
        <v>192</v>
      </c>
      <c r="AD36" s="216" t="s">
        <v>267</v>
      </c>
      <c r="AE36" s="215">
        <f>H35+I35/60+J35/60/60</f>
        <v>70.725916666666663</v>
      </c>
      <c r="AF36" s="216" t="s">
        <v>268</v>
      </c>
      <c r="AG36" s="215" t="e">
        <f>H38+I38/60+J38/60/60</f>
        <v>#VALUE!</v>
      </c>
      <c r="AH36" s="222" t="s">
        <v>273</v>
      </c>
      <c r="AI36" s="215" t="e">
        <f>AE36-AG36</f>
        <v>#VALUE!</v>
      </c>
      <c r="AJ36" s="216" t="s">
        <v>275</v>
      </c>
      <c r="AK36" s="215" t="e">
        <f>AI35*60</f>
        <v>#VALUE!</v>
      </c>
      <c r="AL36" s="216" t="s">
        <v>277</v>
      </c>
      <c r="AM36" s="215" t="e">
        <f>AK36*6076.12</f>
        <v>#VALUE!</v>
      </c>
      <c r="AN36" s="216" t="s">
        <v>280</v>
      </c>
      <c r="AO36" s="215">
        <f>AE36*PI()/180</f>
        <v>1.2344001123244661</v>
      </c>
      <c r="AP36" s="216" t="s">
        <v>283</v>
      </c>
      <c r="AQ36" s="215" t="e">
        <f>AG36*PI()/180</f>
        <v>#VALUE!</v>
      </c>
      <c r="AR36" s="216" t="s">
        <v>285</v>
      </c>
      <c r="AS36" s="214" t="e">
        <f>IF(360+AS35/(2*PI())*360&gt;360,AS35/(PI())*360,360+AS35/(2*PI())*360)</f>
        <v>#VALUE!</v>
      </c>
      <c r="AT36" s="218"/>
      <c r="AU36" s="218"/>
    </row>
    <row r="37" spans="1:47" s="120" customFormat="1" ht="15.95" customHeight="1" thickBot="1" x14ac:dyDescent="0.3">
      <c r="A37" s="270">
        <v>6</v>
      </c>
      <c r="B37" s="345"/>
      <c r="C37" s="324"/>
      <c r="D37" s="176" t="s">
        <v>243</v>
      </c>
      <c r="E37" s="320" t="s">
        <v>261</v>
      </c>
      <c r="F37" s="321"/>
      <c r="G37" s="321"/>
      <c r="H37" s="321"/>
      <c r="I37" s="321"/>
      <c r="J37" s="322"/>
      <c r="K37" s="126" t="s">
        <v>16</v>
      </c>
      <c r="L37" s="232" t="s">
        <v>288</v>
      </c>
      <c r="M37" s="127" t="s">
        <v>250</v>
      </c>
      <c r="N37" s="128" t="s">
        <v>4</v>
      </c>
      <c r="O37" s="129" t="s">
        <v>18</v>
      </c>
      <c r="P37" s="245" t="s">
        <v>188</v>
      </c>
      <c r="Q37" s="341"/>
      <c r="R37" s="340"/>
      <c r="S37" s="340"/>
      <c r="T37" s="340"/>
      <c r="U37" s="359"/>
      <c r="V37" s="360"/>
      <c r="W37" s="360"/>
      <c r="X37" s="360"/>
      <c r="Y37" s="361"/>
      <c r="Z37" s="382"/>
      <c r="AA37" s="383"/>
      <c r="AB37" s="384"/>
      <c r="AC37" s="219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6" t="s">
        <v>286</v>
      </c>
      <c r="AS37" s="214" t="e">
        <f>61.582*ACOS(SIN(AE35)*SIN(AG35)+COS(AE35)*COS(AG35)*(AE36-AG36))*6076.12</f>
        <v>#VALUE!</v>
      </c>
      <c r="AT37" s="218"/>
      <c r="AU37" s="218"/>
    </row>
    <row r="38" spans="1:47" s="119" customFormat="1" ht="35.1" customHeight="1" thickTop="1" thickBot="1" x14ac:dyDescent="0.3">
      <c r="A38" s="251" t="str">
        <f>IF(Z35=1,"VERIFIED",IF(AA35=1,"CHECKED",IF(V35=1,"RECHECK",IF(X35=1,"VERIFY",IF(Y35=1,"NEED APP","NOT SCHED")))))</f>
        <v>VERIFY</v>
      </c>
      <c r="B38" s="346"/>
      <c r="C38" s="325"/>
      <c r="D38" s="177" t="s">
        <v>192</v>
      </c>
      <c r="E38" s="190" t="s">
        <v>0</v>
      </c>
      <c r="F38" s="194" t="s">
        <v>0</v>
      </c>
      <c r="G38" s="185" t="s">
        <v>0</v>
      </c>
      <c r="H38" s="184" t="s">
        <v>0</v>
      </c>
      <c r="I38" s="194" t="s">
        <v>0</v>
      </c>
      <c r="J38" s="185" t="s">
        <v>0</v>
      </c>
      <c r="K38" s="130" t="str">
        <f>$N$7</f>
        <v xml:space="preserve"> </v>
      </c>
      <c r="L38" s="225" t="str">
        <f>IF(E38=" ","Not being used ",AU35*6076.12)</f>
        <v xml:space="preserve">Not being used </v>
      </c>
      <c r="M38" s="224">
        <v>0.6</v>
      </c>
      <c r="N38" s="301" t="str">
        <f>IF(W35=1,"Need Photo","Has Photo")</f>
        <v>Has Photo</v>
      </c>
      <c r="O38" s="258" t="s">
        <v>260</v>
      </c>
      <c r="P38" s="247" t="str">
        <f>IF(E38=" ","Not being used",(IF(L38&gt;O35,"OFF STA","ON STA")))</f>
        <v>Not being used</v>
      </c>
      <c r="Q38" s="342"/>
      <c r="R38" s="343"/>
      <c r="S38" s="343"/>
      <c r="T38" s="343"/>
      <c r="U38" s="362"/>
      <c r="V38" s="363"/>
      <c r="W38" s="363"/>
      <c r="X38" s="363"/>
      <c r="Y38" s="364"/>
      <c r="Z38" s="385"/>
      <c r="AA38" s="386"/>
      <c r="AB38" s="387"/>
      <c r="AC38" s="118"/>
    </row>
    <row r="39" spans="1:47" s="117" customFormat="1" ht="9" customHeight="1" thickTop="1" thickBot="1" x14ac:dyDescent="0.3">
      <c r="A39" s="233"/>
      <c r="B39" s="132" t="s">
        <v>11</v>
      </c>
      <c r="C39" s="133"/>
      <c r="D39" s="134" t="s">
        <v>12</v>
      </c>
      <c r="E39" s="187" t="s">
        <v>246</v>
      </c>
      <c r="F39" s="187" t="s">
        <v>247</v>
      </c>
      <c r="G39" s="179" t="s">
        <v>248</v>
      </c>
      <c r="H39" s="134" t="s">
        <v>246</v>
      </c>
      <c r="I39" s="187" t="s">
        <v>247</v>
      </c>
      <c r="J39" s="179" t="s">
        <v>248</v>
      </c>
      <c r="K39" s="135" t="s">
        <v>13</v>
      </c>
      <c r="L39" s="136" t="s">
        <v>14</v>
      </c>
      <c r="M39" s="136" t="s">
        <v>17</v>
      </c>
      <c r="N39" s="137" t="s">
        <v>15</v>
      </c>
      <c r="O39" s="138" t="s">
        <v>19</v>
      </c>
      <c r="P39" s="244" t="s">
        <v>256</v>
      </c>
      <c r="Q39" s="141" t="s">
        <v>252</v>
      </c>
      <c r="R39" s="142"/>
      <c r="S39" s="143" t="s">
        <v>191</v>
      </c>
      <c r="T39" s="235"/>
      <c r="U39" s="311" t="s">
        <v>289</v>
      </c>
      <c r="V39" s="312"/>
      <c r="W39" s="312"/>
      <c r="X39" s="312"/>
      <c r="Y39" s="313"/>
      <c r="Z39" s="144" t="s">
        <v>238</v>
      </c>
      <c r="AA39" s="145" t="s">
        <v>239</v>
      </c>
      <c r="AB39" s="146" t="s">
        <v>240</v>
      </c>
      <c r="AC39" s="209"/>
      <c r="AD39" s="210"/>
      <c r="AE39" s="211" t="s">
        <v>269</v>
      </c>
      <c r="AF39" s="210"/>
      <c r="AG39" s="211" t="s">
        <v>270</v>
      </c>
      <c r="AH39" s="211"/>
      <c r="AI39" s="211" t="s">
        <v>271</v>
      </c>
      <c r="AJ39" s="210"/>
      <c r="AK39" s="212" t="s">
        <v>281</v>
      </c>
      <c r="AL39" s="210"/>
      <c r="AM39" s="211"/>
      <c r="AN39" s="210"/>
      <c r="AO39" s="212" t="s">
        <v>278</v>
      </c>
      <c r="AP39" s="210"/>
      <c r="AQ39" s="211"/>
      <c r="AR39" s="210"/>
      <c r="AS39" s="211"/>
      <c r="AT39" s="210"/>
      <c r="AU39" s="210"/>
    </row>
    <row r="40" spans="1:47" s="120" customFormat="1" ht="15.95" customHeight="1" thickBot="1" x14ac:dyDescent="0.3">
      <c r="A40" s="124">
        <v>0</v>
      </c>
      <c r="B40" s="344" t="s">
        <v>396</v>
      </c>
      <c r="C40" s="323" t="s">
        <v>0</v>
      </c>
      <c r="D40" s="176" t="s">
        <v>237</v>
      </c>
      <c r="E40" s="188">
        <v>41</v>
      </c>
      <c r="F40" s="192">
        <v>41</v>
      </c>
      <c r="G40" s="125">
        <v>5</v>
      </c>
      <c r="H40" s="166">
        <v>70</v>
      </c>
      <c r="I40" s="192">
        <v>44</v>
      </c>
      <c r="J40" s="125">
        <v>5.9</v>
      </c>
      <c r="K40" s="326" t="s">
        <v>0</v>
      </c>
      <c r="L40" s="328" t="s">
        <v>0</v>
      </c>
      <c r="M40" s="330">
        <v>20.8</v>
      </c>
      <c r="N40" s="331">
        <f>IF(M40=" "," ",(M40+$L$7-M43))</f>
        <v>16.3</v>
      </c>
      <c r="O40" s="333">
        <v>500</v>
      </c>
      <c r="P40" s="629">
        <v>42222</v>
      </c>
      <c r="Q40" s="139">
        <v>43221</v>
      </c>
      <c r="R40" s="140">
        <v>43405</v>
      </c>
      <c r="S40" s="337" t="s">
        <v>301</v>
      </c>
      <c r="T40" s="338"/>
      <c r="U40" s="236">
        <v>1</v>
      </c>
      <c r="V40" s="147" t="s">
        <v>0</v>
      </c>
      <c r="W40" s="148" t="s">
        <v>0</v>
      </c>
      <c r="X40" s="149">
        <v>1</v>
      </c>
      <c r="Y40" s="150" t="s">
        <v>0</v>
      </c>
      <c r="Z40" s="151" t="s">
        <v>0</v>
      </c>
      <c r="AA40" s="147" t="s">
        <v>0</v>
      </c>
      <c r="AB40" s="152" t="s">
        <v>0</v>
      </c>
      <c r="AC40" s="213" t="s">
        <v>237</v>
      </c>
      <c r="AD40" s="216" t="s">
        <v>265</v>
      </c>
      <c r="AE40" s="215">
        <f>E40+F40/60+G40/60/60</f>
        <v>41.68472222222222</v>
      </c>
      <c r="AF40" s="216" t="s">
        <v>266</v>
      </c>
      <c r="AG40" s="215" t="e">
        <f>E43+F43/60+G43/60/60</f>
        <v>#VALUE!</v>
      </c>
      <c r="AH40" s="222" t="s">
        <v>272</v>
      </c>
      <c r="AI40" s="215" t="e">
        <f>AG40-AE40</f>
        <v>#VALUE!</v>
      </c>
      <c r="AJ40" s="216" t="s">
        <v>274</v>
      </c>
      <c r="AK40" s="215" t="e">
        <f>AI41*60*COS((AE40+AG40)/2*PI()/180)</f>
        <v>#VALUE!</v>
      </c>
      <c r="AL40" s="216" t="s">
        <v>276</v>
      </c>
      <c r="AM40" s="215" t="e">
        <f>AK40*6076.12</f>
        <v>#VALUE!</v>
      </c>
      <c r="AN40" s="216" t="s">
        <v>279</v>
      </c>
      <c r="AO40" s="215">
        <f>AE40*PI()/180</f>
        <v>0.72753565055702518</v>
      </c>
      <c r="AP40" s="216" t="s">
        <v>282</v>
      </c>
      <c r="AQ40" s="215" t="e">
        <f>AG40 *PI()/180</f>
        <v>#VALUE!</v>
      </c>
      <c r="AR40" s="216" t="s">
        <v>284</v>
      </c>
      <c r="AS40" s="215" t="e">
        <f>1*ATAN2(COS(AO40)*SIN(AQ40)-SIN(AO40)*COS(AQ40)*COS(AQ41-AO41),SIN(AQ41-AO41)*COS(AQ40))</f>
        <v>#VALUE!</v>
      </c>
      <c r="AT40" s="217" t="s">
        <v>287</v>
      </c>
      <c r="AU40" s="223" t="e">
        <f>SQRT(AK41*AK41+AK40*AK40)</f>
        <v>#VALUE!</v>
      </c>
    </row>
    <row r="41" spans="1:47" s="120" customFormat="1" ht="15.95" customHeight="1" thickTop="1" thickBot="1" x14ac:dyDescent="0.3">
      <c r="A41" s="178">
        <v>200100220063</v>
      </c>
      <c r="B41" s="345"/>
      <c r="C41" s="324"/>
      <c r="D41" s="176" t="s">
        <v>242</v>
      </c>
      <c r="E41" s="317" t="s">
        <v>262</v>
      </c>
      <c r="F41" s="318"/>
      <c r="G41" s="318"/>
      <c r="H41" s="318"/>
      <c r="I41" s="318"/>
      <c r="J41" s="319"/>
      <c r="K41" s="327"/>
      <c r="L41" s="329"/>
      <c r="M41" s="330"/>
      <c r="N41" s="332"/>
      <c r="O41" s="334"/>
      <c r="P41" s="630"/>
      <c r="Q41" s="339" t="s">
        <v>386</v>
      </c>
      <c r="R41" s="340"/>
      <c r="S41" s="340"/>
      <c r="T41" s="340"/>
      <c r="U41" s="356" t="s">
        <v>291</v>
      </c>
      <c r="V41" s="357"/>
      <c r="W41" s="357"/>
      <c r="X41" s="357"/>
      <c r="Y41" s="358"/>
      <c r="Z41" s="379" t="s">
        <v>391</v>
      </c>
      <c r="AA41" s="380"/>
      <c r="AB41" s="381"/>
      <c r="AC41" s="213" t="s">
        <v>192</v>
      </c>
      <c r="AD41" s="216" t="s">
        <v>267</v>
      </c>
      <c r="AE41" s="215">
        <f>H40+I40/60+J40/60/60</f>
        <v>70.734972222222225</v>
      </c>
      <c r="AF41" s="216" t="s">
        <v>268</v>
      </c>
      <c r="AG41" s="215" t="e">
        <f>H43+I43/60+J43/60/60</f>
        <v>#VALUE!</v>
      </c>
      <c r="AH41" s="222" t="s">
        <v>273</v>
      </c>
      <c r="AI41" s="215" t="e">
        <f>AE41-AG41</f>
        <v>#VALUE!</v>
      </c>
      <c r="AJ41" s="216" t="s">
        <v>275</v>
      </c>
      <c r="AK41" s="215" t="e">
        <f>AI40*60</f>
        <v>#VALUE!</v>
      </c>
      <c r="AL41" s="216" t="s">
        <v>277</v>
      </c>
      <c r="AM41" s="215" t="e">
        <f>AK41*6076.12</f>
        <v>#VALUE!</v>
      </c>
      <c r="AN41" s="216" t="s">
        <v>280</v>
      </c>
      <c r="AO41" s="215">
        <f>AE41*PI()/180</f>
        <v>1.2345581615845078</v>
      </c>
      <c r="AP41" s="216" t="s">
        <v>283</v>
      </c>
      <c r="AQ41" s="215" t="e">
        <f>AG41*PI()/180</f>
        <v>#VALUE!</v>
      </c>
      <c r="AR41" s="216" t="s">
        <v>285</v>
      </c>
      <c r="AS41" s="214" t="e">
        <f>IF(360+AS40/(2*PI())*360&gt;360,AS40/(PI())*360,360+AS40/(2*PI())*360)</f>
        <v>#VALUE!</v>
      </c>
      <c r="AT41" s="218"/>
      <c r="AU41" s="218"/>
    </row>
    <row r="42" spans="1:47" s="120" customFormat="1" ht="15.95" customHeight="1" thickBot="1" x14ac:dyDescent="0.3">
      <c r="A42" s="270">
        <v>7</v>
      </c>
      <c r="B42" s="345"/>
      <c r="C42" s="324"/>
      <c r="D42" s="176" t="s">
        <v>243</v>
      </c>
      <c r="E42" s="320" t="s">
        <v>261</v>
      </c>
      <c r="F42" s="321"/>
      <c r="G42" s="321"/>
      <c r="H42" s="321"/>
      <c r="I42" s="321"/>
      <c r="J42" s="322"/>
      <c r="K42" s="126" t="s">
        <v>16</v>
      </c>
      <c r="L42" s="232" t="s">
        <v>288</v>
      </c>
      <c r="M42" s="127" t="s">
        <v>250</v>
      </c>
      <c r="N42" s="128" t="s">
        <v>4</v>
      </c>
      <c r="O42" s="129" t="s">
        <v>18</v>
      </c>
      <c r="P42" s="245" t="s">
        <v>188</v>
      </c>
      <c r="Q42" s="341"/>
      <c r="R42" s="340"/>
      <c r="S42" s="340"/>
      <c r="T42" s="340"/>
      <c r="U42" s="359"/>
      <c r="V42" s="360"/>
      <c r="W42" s="360"/>
      <c r="X42" s="360"/>
      <c r="Y42" s="361"/>
      <c r="Z42" s="382"/>
      <c r="AA42" s="383"/>
      <c r="AB42" s="384"/>
      <c r="AC42" s="219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6" t="s">
        <v>286</v>
      </c>
      <c r="AS42" s="214" t="e">
        <f>61.582*ACOS(SIN(AE40)*SIN(AG40)+COS(AE40)*COS(AG40)*(AE41-AG41))*6076.12</f>
        <v>#VALUE!</v>
      </c>
      <c r="AT42" s="218"/>
      <c r="AU42" s="218"/>
    </row>
    <row r="43" spans="1:47" s="119" customFormat="1" ht="35.1" customHeight="1" thickTop="1" thickBot="1" x14ac:dyDescent="0.3">
      <c r="A43" s="251" t="str">
        <f>IF(Z40=1,"VERIFIED",IF(AA40=1,"CHECKED",IF(V40=1,"RECHECK",IF(X40=1,"VERIFY",IF(Y40=1,"NEED APP","NOT SCHED")))))</f>
        <v>VERIFY</v>
      </c>
      <c r="B43" s="346"/>
      <c r="C43" s="325"/>
      <c r="D43" s="177" t="s">
        <v>192</v>
      </c>
      <c r="E43" s="190" t="s">
        <v>0</v>
      </c>
      <c r="F43" s="194" t="s">
        <v>0</v>
      </c>
      <c r="G43" s="185" t="s">
        <v>0</v>
      </c>
      <c r="H43" s="184" t="s">
        <v>0</v>
      </c>
      <c r="I43" s="194" t="s">
        <v>0</v>
      </c>
      <c r="J43" s="185" t="s">
        <v>0</v>
      </c>
      <c r="K43" s="130" t="str">
        <f>$N$7</f>
        <v xml:space="preserve"> </v>
      </c>
      <c r="L43" s="225" t="str">
        <f>IF(E43=" ","Not being used ",AU40*6076.12)</f>
        <v xml:space="preserve">Not being used </v>
      </c>
      <c r="M43" s="224">
        <v>4.5</v>
      </c>
      <c r="N43" s="153" t="str">
        <f>IF(W40=1,"Need Photo","Has Photo")</f>
        <v>Has Photo</v>
      </c>
      <c r="O43" s="175" t="s">
        <v>260</v>
      </c>
      <c r="P43" s="247" t="str">
        <f>IF(E43=" ","Not being used",(IF(L43&gt;O40,"OFF STA","ON STA")))</f>
        <v>Not being used</v>
      </c>
      <c r="Q43" s="342"/>
      <c r="R43" s="343"/>
      <c r="S43" s="343"/>
      <c r="T43" s="343"/>
      <c r="U43" s="362"/>
      <c r="V43" s="363"/>
      <c r="W43" s="363"/>
      <c r="X43" s="363"/>
      <c r="Y43" s="364"/>
      <c r="Z43" s="385"/>
      <c r="AA43" s="386"/>
      <c r="AB43" s="387"/>
      <c r="AC43" s="118"/>
    </row>
    <row r="44" spans="1:47" s="117" customFormat="1" ht="9" customHeight="1" thickTop="1" thickBot="1" x14ac:dyDescent="0.3">
      <c r="A44" s="233"/>
      <c r="B44" s="132" t="s">
        <v>11</v>
      </c>
      <c r="C44" s="133"/>
      <c r="D44" s="134" t="s">
        <v>12</v>
      </c>
      <c r="E44" s="187" t="s">
        <v>246</v>
      </c>
      <c r="F44" s="187" t="s">
        <v>247</v>
      </c>
      <c r="G44" s="179" t="s">
        <v>248</v>
      </c>
      <c r="H44" s="134" t="s">
        <v>246</v>
      </c>
      <c r="I44" s="187" t="s">
        <v>247</v>
      </c>
      <c r="J44" s="179" t="s">
        <v>248</v>
      </c>
      <c r="K44" s="135" t="s">
        <v>13</v>
      </c>
      <c r="L44" s="136" t="s">
        <v>14</v>
      </c>
      <c r="M44" s="136" t="s">
        <v>17</v>
      </c>
      <c r="N44" s="137" t="s">
        <v>15</v>
      </c>
      <c r="O44" s="138" t="s">
        <v>19</v>
      </c>
      <c r="P44" s="244" t="s">
        <v>256</v>
      </c>
      <c r="Q44" s="141" t="s">
        <v>252</v>
      </c>
      <c r="R44" s="142"/>
      <c r="S44" s="143" t="s">
        <v>191</v>
      </c>
      <c r="T44" s="235"/>
      <c r="U44" s="311" t="s">
        <v>289</v>
      </c>
      <c r="V44" s="312"/>
      <c r="W44" s="312"/>
      <c r="X44" s="312"/>
      <c r="Y44" s="313"/>
      <c r="Z44" s="170" t="s">
        <v>238</v>
      </c>
      <c r="AA44" s="171" t="s">
        <v>239</v>
      </c>
      <c r="AB44" s="172" t="s">
        <v>240</v>
      </c>
      <c r="AC44" s="209"/>
      <c r="AD44" s="210"/>
      <c r="AE44" s="211" t="s">
        <v>269</v>
      </c>
      <c r="AF44" s="210"/>
      <c r="AG44" s="211" t="s">
        <v>270</v>
      </c>
      <c r="AH44" s="211"/>
      <c r="AI44" s="211" t="s">
        <v>271</v>
      </c>
      <c r="AJ44" s="210"/>
      <c r="AK44" s="212" t="s">
        <v>281</v>
      </c>
      <c r="AL44" s="210"/>
      <c r="AM44" s="211"/>
      <c r="AN44" s="210"/>
      <c r="AO44" s="212" t="s">
        <v>278</v>
      </c>
      <c r="AP44" s="210"/>
      <c r="AQ44" s="211"/>
      <c r="AR44" s="210"/>
      <c r="AS44" s="211"/>
      <c r="AT44" s="210"/>
      <c r="AU44" s="210"/>
    </row>
    <row r="45" spans="1:47" s="120" customFormat="1" ht="15.95" customHeight="1" thickBot="1" x14ac:dyDescent="0.3">
      <c r="A45" s="252">
        <v>0</v>
      </c>
      <c r="B45" s="344" t="s">
        <v>321</v>
      </c>
      <c r="C45" s="323" t="s">
        <v>0</v>
      </c>
      <c r="D45" s="176" t="s">
        <v>237</v>
      </c>
      <c r="E45" s="188">
        <v>41</v>
      </c>
      <c r="F45" s="192">
        <v>41</v>
      </c>
      <c r="G45" s="125">
        <v>8.34</v>
      </c>
      <c r="H45" s="166">
        <v>70</v>
      </c>
      <c r="I45" s="192">
        <v>44</v>
      </c>
      <c r="J45" s="125">
        <v>43.74</v>
      </c>
      <c r="K45" s="326" t="s">
        <v>0</v>
      </c>
      <c r="L45" s="328" t="s">
        <v>0</v>
      </c>
      <c r="M45" s="330">
        <v>21.5</v>
      </c>
      <c r="N45" s="331">
        <f>IF(M45=" "," ",(M45+$L$7-M48))</f>
        <v>21.5</v>
      </c>
      <c r="O45" s="333">
        <v>500</v>
      </c>
      <c r="P45" s="370">
        <v>42978</v>
      </c>
      <c r="Q45" s="139">
        <v>43221</v>
      </c>
      <c r="R45" s="140">
        <v>43405</v>
      </c>
      <c r="S45" s="337" t="s">
        <v>301</v>
      </c>
      <c r="T45" s="338"/>
      <c r="U45" s="236">
        <v>1</v>
      </c>
      <c r="V45" s="147" t="s">
        <v>0</v>
      </c>
      <c r="W45" s="148" t="s">
        <v>0</v>
      </c>
      <c r="X45" s="149" t="s">
        <v>0</v>
      </c>
      <c r="Y45" s="150" t="s">
        <v>0</v>
      </c>
      <c r="Z45" s="151" t="s">
        <v>0</v>
      </c>
      <c r="AA45" s="147" t="s">
        <v>0</v>
      </c>
      <c r="AB45" s="152" t="s">
        <v>0</v>
      </c>
      <c r="AC45" s="213" t="s">
        <v>237</v>
      </c>
      <c r="AD45" s="216" t="s">
        <v>265</v>
      </c>
      <c r="AE45" s="215">
        <f>E45+F45/60+G45/60/60</f>
        <v>41.685649999999995</v>
      </c>
      <c r="AF45" s="216" t="s">
        <v>266</v>
      </c>
      <c r="AG45" s="215" t="e">
        <f>E48+F48/60+G48/60/60</f>
        <v>#VALUE!</v>
      </c>
      <c r="AH45" s="222" t="s">
        <v>272</v>
      </c>
      <c r="AI45" s="215" t="e">
        <f>AG45-AE45</f>
        <v>#VALUE!</v>
      </c>
      <c r="AJ45" s="216" t="s">
        <v>274</v>
      </c>
      <c r="AK45" s="215" t="e">
        <f>AI46*60*COS((AE45+AG45)/2*PI()/180)</f>
        <v>#VALUE!</v>
      </c>
      <c r="AL45" s="216" t="s">
        <v>276</v>
      </c>
      <c r="AM45" s="215" t="e">
        <f>AK45*6076.12</f>
        <v>#VALUE!</v>
      </c>
      <c r="AN45" s="216" t="s">
        <v>279</v>
      </c>
      <c r="AO45" s="215">
        <f>AE45*PI()/180</f>
        <v>0.72755184333397405</v>
      </c>
      <c r="AP45" s="216" t="s">
        <v>282</v>
      </c>
      <c r="AQ45" s="215" t="e">
        <f>AG45 *PI()/180</f>
        <v>#VALUE!</v>
      </c>
      <c r="AR45" s="216" t="s">
        <v>284</v>
      </c>
      <c r="AS45" s="215" t="e">
        <f>1*ATAN2(COS(AO45)*SIN(AQ45)-SIN(AO45)*COS(AQ45)*COS(AQ46-AO46),SIN(AQ46-AO46)*COS(AQ45))</f>
        <v>#VALUE!</v>
      </c>
      <c r="AT45" s="217" t="s">
        <v>287</v>
      </c>
      <c r="AU45" s="223" t="e">
        <f>SQRT(AK46*AK46+AK45*AK45)</f>
        <v>#VALUE!</v>
      </c>
    </row>
    <row r="46" spans="1:47" s="120" customFormat="1" ht="15.95" customHeight="1" thickTop="1" thickBot="1" x14ac:dyDescent="0.3">
      <c r="A46" s="253" t="s">
        <v>315</v>
      </c>
      <c r="B46" s="345"/>
      <c r="C46" s="324"/>
      <c r="D46" s="176" t="s">
        <v>242</v>
      </c>
      <c r="E46" s="317" t="s">
        <v>262</v>
      </c>
      <c r="F46" s="318"/>
      <c r="G46" s="318"/>
      <c r="H46" s="318"/>
      <c r="I46" s="318"/>
      <c r="J46" s="319"/>
      <c r="K46" s="327"/>
      <c r="L46" s="329"/>
      <c r="M46" s="330"/>
      <c r="N46" s="332"/>
      <c r="O46" s="334"/>
      <c r="P46" s="371"/>
      <c r="Q46" s="365" t="s">
        <v>392</v>
      </c>
      <c r="R46" s="366"/>
      <c r="S46" s="366"/>
      <c r="T46" s="366"/>
      <c r="U46" s="347" t="s">
        <v>290</v>
      </c>
      <c r="V46" s="348"/>
      <c r="W46" s="348"/>
      <c r="X46" s="348"/>
      <c r="Y46" s="349"/>
      <c r="Z46" s="379" t="s">
        <v>391</v>
      </c>
      <c r="AA46" s="380"/>
      <c r="AB46" s="381"/>
      <c r="AC46" s="213" t="s">
        <v>192</v>
      </c>
      <c r="AD46" s="216" t="s">
        <v>267</v>
      </c>
      <c r="AE46" s="215">
        <f>H45+I45/60+J45/60/60</f>
        <v>70.74548333333334</v>
      </c>
      <c r="AF46" s="216" t="s">
        <v>268</v>
      </c>
      <c r="AG46" s="215" t="e">
        <f>H48+I48/60+J48/60/60</f>
        <v>#VALUE!</v>
      </c>
      <c r="AH46" s="222" t="s">
        <v>273</v>
      </c>
      <c r="AI46" s="215" t="e">
        <f>AE46-AG46</f>
        <v>#VALUE!</v>
      </c>
      <c r="AJ46" s="216" t="s">
        <v>275</v>
      </c>
      <c r="AK46" s="215" t="e">
        <f>AI45*60</f>
        <v>#VALUE!</v>
      </c>
      <c r="AL46" s="216" t="s">
        <v>277</v>
      </c>
      <c r="AM46" s="215" t="e">
        <f>AK46*6076.12</f>
        <v>#VALUE!</v>
      </c>
      <c r="AN46" s="216" t="s">
        <v>280</v>
      </c>
      <c r="AO46" s="215">
        <f>AE46*PI()/180</f>
        <v>1.2347416150814399</v>
      </c>
      <c r="AP46" s="216" t="s">
        <v>283</v>
      </c>
      <c r="AQ46" s="215" t="e">
        <f>AG46*PI()/180</f>
        <v>#VALUE!</v>
      </c>
      <c r="AR46" s="216" t="s">
        <v>285</v>
      </c>
      <c r="AS46" s="214" t="e">
        <f>IF(360+AS45/(2*PI())*360&gt;360,AS45/(PI())*360,360+AS45/(2*PI())*360)</f>
        <v>#VALUE!</v>
      </c>
      <c r="AT46" s="218"/>
      <c r="AU46" s="218"/>
    </row>
    <row r="47" spans="1:47" s="120" customFormat="1" ht="15.95" customHeight="1" thickBot="1" x14ac:dyDescent="0.3">
      <c r="A47" s="270">
        <v>8</v>
      </c>
      <c r="B47" s="345"/>
      <c r="C47" s="324"/>
      <c r="D47" s="176" t="s">
        <v>243</v>
      </c>
      <c r="E47" s="320" t="s">
        <v>261</v>
      </c>
      <c r="F47" s="321"/>
      <c r="G47" s="321"/>
      <c r="H47" s="321"/>
      <c r="I47" s="321"/>
      <c r="J47" s="322"/>
      <c r="K47" s="126" t="s">
        <v>16</v>
      </c>
      <c r="L47" s="232" t="s">
        <v>288</v>
      </c>
      <c r="M47" s="127" t="s">
        <v>250</v>
      </c>
      <c r="N47" s="128" t="s">
        <v>4</v>
      </c>
      <c r="O47" s="129" t="s">
        <v>18</v>
      </c>
      <c r="P47" s="245" t="s">
        <v>188</v>
      </c>
      <c r="Q47" s="367"/>
      <c r="R47" s="366"/>
      <c r="S47" s="366"/>
      <c r="T47" s="366"/>
      <c r="U47" s="350"/>
      <c r="V47" s="351"/>
      <c r="W47" s="351"/>
      <c r="X47" s="351"/>
      <c r="Y47" s="352"/>
      <c r="Z47" s="382"/>
      <c r="AA47" s="383"/>
      <c r="AB47" s="384"/>
      <c r="AC47" s="219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6" t="s">
        <v>286</v>
      </c>
      <c r="AS47" s="214" t="e">
        <f>61.582*ACOS(SIN(AE45)*SIN(AG45)+COS(AE45)*COS(AG45)*(AE46-AG46))*6076.12</f>
        <v>#VALUE!</v>
      </c>
      <c r="AT47" s="218"/>
      <c r="AU47" s="218"/>
    </row>
    <row r="48" spans="1:47" s="119" customFormat="1" ht="35.1" customHeight="1" thickTop="1" thickBot="1" x14ac:dyDescent="0.3">
      <c r="A48" s="251" t="str">
        <f>IF(Z45=1,"VERIFIED",IF(AA45=1,"CHECKED",IF(V45=1,"RECHECK",IF(X45=1,"VERIFY",IF(Y45=1,"NEED APP","NOT SCHED")))))</f>
        <v>NOT SCHED</v>
      </c>
      <c r="B48" s="346"/>
      <c r="C48" s="325"/>
      <c r="D48" s="177" t="s">
        <v>192</v>
      </c>
      <c r="E48" s="190" t="s">
        <v>0</v>
      </c>
      <c r="F48" s="194" t="s">
        <v>0</v>
      </c>
      <c r="G48" s="185" t="s">
        <v>0</v>
      </c>
      <c r="H48" s="184" t="s">
        <v>0</v>
      </c>
      <c r="I48" s="194" t="s">
        <v>0</v>
      </c>
      <c r="J48" s="185" t="s">
        <v>0</v>
      </c>
      <c r="K48" s="130" t="str">
        <f>$N$7</f>
        <v xml:space="preserve"> </v>
      </c>
      <c r="L48" s="225" t="str">
        <f>IF(E48=" ","Not being used ",AU45*6076.12)</f>
        <v xml:space="preserve">Not being used </v>
      </c>
      <c r="M48" s="224">
        <v>0</v>
      </c>
      <c r="N48" s="153" t="str">
        <f>IF(W45=1,"Need Photo","Has Photo")</f>
        <v>Has Photo</v>
      </c>
      <c r="O48" s="175" t="s">
        <v>260</v>
      </c>
      <c r="P48" s="247" t="str">
        <f>IF(E48=" ","Not being used",(IF(L48&gt;O45,"OFF STA","ON STA")))</f>
        <v>Not being used</v>
      </c>
      <c r="Q48" s="368"/>
      <c r="R48" s="369"/>
      <c r="S48" s="369"/>
      <c r="T48" s="369"/>
      <c r="U48" s="353"/>
      <c r="V48" s="354"/>
      <c r="W48" s="354"/>
      <c r="X48" s="354"/>
      <c r="Y48" s="355"/>
      <c r="Z48" s="385"/>
      <c r="AA48" s="386"/>
      <c r="AB48" s="387"/>
      <c r="AC48" s="118"/>
    </row>
    <row r="49" spans="1:47" s="117" customFormat="1" ht="9" customHeight="1" thickTop="1" thickBot="1" x14ac:dyDescent="0.3">
      <c r="A49" s="233"/>
      <c r="B49" s="132" t="s">
        <v>11</v>
      </c>
      <c r="C49" s="133"/>
      <c r="D49" s="134" t="s">
        <v>12</v>
      </c>
      <c r="E49" s="187" t="s">
        <v>246</v>
      </c>
      <c r="F49" s="187" t="s">
        <v>247</v>
      </c>
      <c r="G49" s="179" t="s">
        <v>248</v>
      </c>
      <c r="H49" s="134" t="s">
        <v>246</v>
      </c>
      <c r="I49" s="187" t="s">
        <v>247</v>
      </c>
      <c r="J49" s="179" t="s">
        <v>248</v>
      </c>
      <c r="K49" s="135" t="s">
        <v>13</v>
      </c>
      <c r="L49" s="136" t="s">
        <v>14</v>
      </c>
      <c r="M49" s="136" t="s">
        <v>17</v>
      </c>
      <c r="N49" s="137" t="s">
        <v>15</v>
      </c>
      <c r="O49" s="138" t="s">
        <v>19</v>
      </c>
      <c r="P49" s="244" t="s">
        <v>256</v>
      </c>
      <c r="Q49" s="141" t="s">
        <v>252</v>
      </c>
      <c r="R49" s="142"/>
      <c r="S49" s="143" t="s">
        <v>191</v>
      </c>
      <c r="T49" s="235"/>
      <c r="U49" s="311" t="s">
        <v>289</v>
      </c>
      <c r="V49" s="312"/>
      <c r="W49" s="312"/>
      <c r="X49" s="312"/>
      <c r="Y49" s="313"/>
      <c r="Z49" s="170" t="s">
        <v>238</v>
      </c>
      <c r="AA49" s="171" t="s">
        <v>239</v>
      </c>
      <c r="AB49" s="172" t="s">
        <v>240</v>
      </c>
      <c r="AC49" s="209"/>
      <c r="AD49" s="210"/>
      <c r="AE49" s="211" t="s">
        <v>269</v>
      </c>
      <c r="AF49" s="210"/>
      <c r="AG49" s="211" t="s">
        <v>270</v>
      </c>
      <c r="AH49" s="211"/>
      <c r="AI49" s="211" t="s">
        <v>271</v>
      </c>
      <c r="AJ49" s="210"/>
      <c r="AK49" s="212" t="s">
        <v>281</v>
      </c>
      <c r="AL49" s="210"/>
      <c r="AM49" s="211"/>
      <c r="AN49" s="210"/>
      <c r="AO49" s="212" t="s">
        <v>278</v>
      </c>
      <c r="AP49" s="210"/>
      <c r="AQ49" s="211"/>
      <c r="AR49" s="210"/>
      <c r="AS49" s="211"/>
      <c r="AT49" s="210"/>
      <c r="AU49" s="210"/>
    </row>
    <row r="50" spans="1:47" s="120" customFormat="1" ht="15.95" customHeight="1" thickBot="1" x14ac:dyDescent="0.3">
      <c r="A50" s="252">
        <v>0</v>
      </c>
      <c r="B50" s="344" t="s">
        <v>404</v>
      </c>
      <c r="C50" s="323" t="s">
        <v>0</v>
      </c>
      <c r="D50" s="176" t="s">
        <v>237</v>
      </c>
      <c r="E50" s="188">
        <v>41</v>
      </c>
      <c r="F50" s="192">
        <v>41</v>
      </c>
      <c r="G50" s="125">
        <v>41.16</v>
      </c>
      <c r="H50" s="166">
        <v>70</v>
      </c>
      <c r="I50" s="192">
        <v>45</v>
      </c>
      <c r="J50" s="125">
        <v>14</v>
      </c>
      <c r="K50" s="326" t="s">
        <v>0</v>
      </c>
      <c r="L50" s="328" t="s">
        <v>0</v>
      </c>
      <c r="M50" s="330">
        <v>13.3</v>
      </c>
      <c r="N50" s="331">
        <f>IF(M50=" "," ",(M50+$L$7-M53))</f>
        <v>9.8000000000000007</v>
      </c>
      <c r="O50" s="333">
        <v>500</v>
      </c>
      <c r="P50" s="629">
        <v>42236</v>
      </c>
      <c r="Q50" s="139">
        <v>43221</v>
      </c>
      <c r="R50" s="140">
        <v>43405</v>
      </c>
      <c r="S50" s="337" t="s">
        <v>316</v>
      </c>
      <c r="T50" s="338"/>
      <c r="U50" s="236">
        <v>1</v>
      </c>
      <c r="V50" s="147" t="s">
        <v>0</v>
      </c>
      <c r="W50" s="148" t="s">
        <v>0</v>
      </c>
      <c r="X50" s="149">
        <v>1</v>
      </c>
      <c r="Y50" s="150" t="s">
        <v>0</v>
      </c>
      <c r="Z50" s="151" t="s">
        <v>0</v>
      </c>
      <c r="AA50" s="147" t="s">
        <v>0</v>
      </c>
      <c r="AB50" s="152" t="s">
        <v>0</v>
      </c>
      <c r="AC50" s="213" t="s">
        <v>237</v>
      </c>
      <c r="AD50" s="216" t="s">
        <v>265</v>
      </c>
      <c r="AE50" s="215">
        <f>E50+F50/60+G50/60/60</f>
        <v>41.694766666666666</v>
      </c>
      <c r="AF50" s="216" t="s">
        <v>266</v>
      </c>
      <c r="AG50" s="215" t="e">
        <f>E53+F53/60+G53/60/60</f>
        <v>#VALUE!</v>
      </c>
      <c r="AH50" s="222" t="s">
        <v>272</v>
      </c>
      <c r="AI50" s="215" t="e">
        <f>AG50-AE50</f>
        <v>#VALUE!</v>
      </c>
      <c r="AJ50" s="216" t="s">
        <v>274</v>
      </c>
      <c r="AK50" s="215" t="e">
        <f>AI51*60*COS((AE50+AG50)/2*PI()/180)</f>
        <v>#VALUE!</v>
      </c>
      <c r="AL50" s="216" t="s">
        <v>276</v>
      </c>
      <c r="AM50" s="215" t="e">
        <f>AK50*6076.12</f>
        <v>#VALUE!</v>
      </c>
      <c r="AN50" s="216" t="s">
        <v>279</v>
      </c>
      <c r="AO50" s="215">
        <f>AE50*PI()/180</f>
        <v>0.72771095918411433</v>
      </c>
      <c r="AP50" s="216" t="s">
        <v>282</v>
      </c>
      <c r="AQ50" s="215" t="e">
        <f>AG50 *PI()/180</f>
        <v>#VALUE!</v>
      </c>
      <c r="AR50" s="216" t="s">
        <v>284</v>
      </c>
      <c r="AS50" s="215" t="e">
        <f>1*ATAN2(COS(AO50)*SIN(AQ50)-SIN(AO50)*COS(AQ50)*COS(AQ51-AO51),SIN(AQ51-AO51)*COS(AQ50))</f>
        <v>#VALUE!</v>
      </c>
      <c r="AT50" s="217" t="s">
        <v>287</v>
      </c>
      <c r="AU50" s="223" t="e">
        <f>SQRT(AK51*AK51+AK50*AK50)</f>
        <v>#VALUE!</v>
      </c>
    </row>
    <row r="51" spans="1:47" s="120" customFormat="1" ht="15.95" customHeight="1" thickTop="1" thickBot="1" x14ac:dyDescent="0.3">
      <c r="A51" s="253" t="s">
        <v>322</v>
      </c>
      <c r="B51" s="345"/>
      <c r="C51" s="324"/>
      <c r="D51" s="176" t="s">
        <v>242</v>
      </c>
      <c r="E51" s="317" t="s">
        <v>262</v>
      </c>
      <c r="F51" s="318"/>
      <c r="G51" s="318"/>
      <c r="H51" s="318"/>
      <c r="I51" s="318"/>
      <c r="J51" s="319"/>
      <c r="K51" s="327"/>
      <c r="L51" s="329"/>
      <c r="M51" s="330"/>
      <c r="N51" s="332"/>
      <c r="O51" s="334"/>
      <c r="P51" s="630"/>
      <c r="Q51" s="339" t="s">
        <v>393</v>
      </c>
      <c r="R51" s="340"/>
      <c r="S51" s="340"/>
      <c r="T51" s="340"/>
      <c r="U51" s="356" t="s">
        <v>291</v>
      </c>
      <c r="V51" s="357"/>
      <c r="W51" s="357"/>
      <c r="X51" s="357"/>
      <c r="Y51" s="358"/>
      <c r="Z51" s="379" t="s">
        <v>335</v>
      </c>
      <c r="AA51" s="380"/>
      <c r="AB51" s="381"/>
      <c r="AC51" s="213" t="s">
        <v>192</v>
      </c>
      <c r="AD51" s="216" t="s">
        <v>267</v>
      </c>
      <c r="AE51" s="215">
        <f>H50+I50/60+J50/60/60</f>
        <v>70.753888888888895</v>
      </c>
      <c r="AF51" s="216" t="s">
        <v>268</v>
      </c>
      <c r="AG51" s="215" t="e">
        <f>H53+I53/60+J53/60/60</f>
        <v>#VALUE!</v>
      </c>
      <c r="AH51" s="222" t="s">
        <v>273</v>
      </c>
      <c r="AI51" s="215" t="e">
        <f>AE51-AG51</f>
        <v>#VALUE!</v>
      </c>
      <c r="AJ51" s="216" t="s">
        <v>275</v>
      </c>
      <c r="AK51" s="215" t="e">
        <f>AI50*60</f>
        <v>#VALUE!</v>
      </c>
      <c r="AL51" s="216" t="s">
        <v>277</v>
      </c>
      <c r="AM51" s="215" t="e">
        <f>AK51*6076.12</f>
        <v>#VALUE!</v>
      </c>
      <c r="AN51" s="216" t="s">
        <v>280</v>
      </c>
      <c r="AO51" s="215">
        <f>AE51*PI()/180</f>
        <v>1.2348883197013436</v>
      </c>
      <c r="AP51" s="216" t="s">
        <v>283</v>
      </c>
      <c r="AQ51" s="215" t="e">
        <f>AG51*PI()/180</f>
        <v>#VALUE!</v>
      </c>
      <c r="AR51" s="216" t="s">
        <v>285</v>
      </c>
      <c r="AS51" s="214" t="e">
        <f>IF(360+AS50/(2*PI())*360&gt;360,AS50/(PI())*360,360+AS50/(2*PI())*360)</f>
        <v>#VALUE!</v>
      </c>
      <c r="AT51" s="218"/>
      <c r="AU51" s="218"/>
    </row>
    <row r="52" spans="1:47" s="120" customFormat="1" ht="15.95" customHeight="1" thickBot="1" x14ac:dyDescent="0.3">
      <c r="A52" s="270">
        <v>9</v>
      </c>
      <c r="B52" s="345"/>
      <c r="C52" s="324"/>
      <c r="D52" s="176" t="s">
        <v>243</v>
      </c>
      <c r="E52" s="320" t="s">
        <v>261</v>
      </c>
      <c r="F52" s="321"/>
      <c r="G52" s="321"/>
      <c r="H52" s="321"/>
      <c r="I52" s="321"/>
      <c r="J52" s="322"/>
      <c r="K52" s="126" t="s">
        <v>16</v>
      </c>
      <c r="L52" s="232" t="s">
        <v>288</v>
      </c>
      <c r="M52" s="127" t="s">
        <v>250</v>
      </c>
      <c r="N52" s="128" t="s">
        <v>4</v>
      </c>
      <c r="O52" s="129" t="s">
        <v>18</v>
      </c>
      <c r="P52" s="245" t="s">
        <v>188</v>
      </c>
      <c r="Q52" s="341"/>
      <c r="R52" s="340"/>
      <c r="S52" s="340"/>
      <c r="T52" s="340"/>
      <c r="U52" s="359"/>
      <c r="V52" s="360"/>
      <c r="W52" s="360"/>
      <c r="X52" s="360"/>
      <c r="Y52" s="361"/>
      <c r="Z52" s="382"/>
      <c r="AA52" s="383"/>
      <c r="AB52" s="384"/>
      <c r="AC52" s="219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6" t="s">
        <v>286</v>
      </c>
      <c r="AS52" s="214" t="e">
        <f>61.582*ACOS(SIN(AE50)*SIN(AG50)+COS(AE50)*COS(AG50)*(AE51-AG51))*6076.12</f>
        <v>#VALUE!</v>
      </c>
      <c r="AT52" s="218"/>
      <c r="AU52" s="218"/>
    </row>
    <row r="53" spans="1:47" s="119" customFormat="1" ht="35.1" customHeight="1" thickTop="1" thickBot="1" x14ac:dyDescent="0.3">
      <c r="A53" s="251" t="str">
        <f>IF(Z50=1,"VERIFIED",IF(AA50=1,"CHECKED",IF(V50=1,"RECHECK",IF(X50=1,"VERIFY",IF(Y50=1,"NEED APP","NOT SCHED")))))</f>
        <v>VERIFY</v>
      </c>
      <c r="B53" s="346"/>
      <c r="C53" s="325"/>
      <c r="D53" s="177" t="s">
        <v>192</v>
      </c>
      <c r="E53" s="190" t="s">
        <v>0</v>
      </c>
      <c r="F53" s="194" t="s">
        <v>0</v>
      </c>
      <c r="G53" s="185" t="s">
        <v>0</v>
      </c>
      <c r="H53" s="184" t="s">
        <v>0</v>
      </c>
      <c r="I53" s="194" t="s">
        <v>0</v>
      </c>
      <c r="J53" s="185" t="s">
        <v>0</v>
      </c>
      <c r="K53" s="130" t="str">
        <f>$N$7</f>
        <v xml:space="preserve"> </v>
      </c>
      <c r="L53" s="225" t="str">
        <f>IF(E53=" ","Not being used ",AU50*6076.12)</f>
        <v xml:space="preserve">Not being used </v>
      </c>
      <c r="M53" s="224">
        <v>3.5</v>
      </c>
      <c r="N53" s="300" t="str">
        <f>IF(W50=1,"Need Photo","Has Photo")</f>
        <v>Has Photo</v>
      </c>
      <c r="O53" s="175" t="s">
        <v>260</v>
      </c>
      <c r="P53" s="247" t="str">
        <f>IF(E53=" ","Not being used",(IF(L53&gt;O50,"OFF STA","ON STA")))</f>
        <v>Not being used</v>
      </c>
      <c r="Q53" s="342"/>
      <c r="R53" s="343"/>
      <c r="S53" s="343"/>
      <c r="T53" s="343"/>
      <c r="U53" s="362"/>
      <c r="V53" s="363"/>
      <c r="W53" s="363"/>
      <c r="X53" s="363"/>
      <c r="Y53" s="364"/>
      <c r="Z53" s="385"/>
      <c r="AA53" s="386"/>
      <c r="AB53" s="387"/>
      <c r="AC53" s="118"/>
    </row>
    <row r="54" spans="1:47" s="117" customFormat="1" ht="9" customHeight="1" thickTop="1" thickBot="1" x14ac:dyDescent="0.3">
      <c r="A54" s="233"/>
      <c r="B54" s="132" t="s">
        <v>11</v>
      </c>
      <c r="C54" s="133"/>
      <c r="D54" s="134" t="s">
        <v>12</v>
      </c>
      <c r="E54" s="187" t="s">
        <v>246</v>
      </c>
      <c r="F54" s="187" t="s">
        <v>247</v>
      </c>
      <c r="G54" s="179" t="s">
        <v>248</v>
      </c>
      <c r="H54" s="134" t="s">
        <v>246</v>
      </c>
      <c r="I54" s="187" t="s">
        <v>247</v>
      </c>
      <c r="J54" s="179" t="s">
        <v>248</v>
      </c>
      <c r="K54" s="135" t="s">
        <v>13</v>
      </c>
      <c r="L54" s="136" t="s">
        <v>14</v>
      </c>
      <c r="M54" s="136" t="s">
        <v>17</v>
      </c>
      <c r="N54" s="303" t="s">
        <v>15</v>
      </c>
      <c r="O54" s="138" t="s">
        <v>19</v>
      </c>
      <c r="P54" s="244" t="s">
        <v>256</v>
      </c>
      <c r="Q54" s="141" t="s">
        <v>252</v>
      </c>
      <c r="R54" s="142"/>
      <c r="S54" s="143" t="s">
        <v>191</v>
      </c>
      <c r="T54" s="235"/>
      <c r="U54" s="311" t="s">
        <v>289</v>
      </c>
      <c r="V54" s="312"/>
      <c r="W54" s="312"/>
      <c r="X54" s="312"/>
      <c r="Y54" s="313"/>
      <c r="Z54" s="144" t="s">
        <v>238</v>
      </c>
      <c r="AA54" s="145" t="s">
        <v>239</v>
      </c>
      <c r="AB54" s="146" t="s">
        <v>240</v>
      </c>
      <c r="AC54" s="209"/>
      <c r="AD54" s="210"/>
      <c r="AE54" s="211" t="s">
        <v>269</v>
      </c>
      <c r="AF54" s="210"/>
      <c r="AG54" s="211" t="s">
        <v>270</v>
      </c>
      <c r="AH54" s="211"/>
      <c r="AI54" s="211" t="s">
        <v>271</v>
      </c>
      <c r="AJ54" s="210"/>
      <c r="AK54" s="212" t="s">
        <v>281</v>
      </c>
      <c r="AL54" s="210"/>
      <c r="AM54" s="211"/>
      <c r="AN54" s="210"/>
      <c r="AO54" s="212" t="s">
        <v>278</v>
      </c>
      <c r="AP54" s="210"/>
      <c r="AQ54" s="211"/>
      <c r="AR54" s="210"/>
      <c r="AS54" s="211"/>
      <c r="AT54" s="210"/>
      <c r="AU54" s="210"/>
    </row>
    <row r="55" spans="1:47" s="120" customFormat="1" ht="15.95" customHeight="1" thickBot="1" x14ac:dyDescent="0.3">
      <c r="A55" s="252">
        <v>0</v>
      </c>
      <c r="B55" s="513" t="s">
        <v>325</v>
      </c>
      <c r="C55" s="323" t="s">
        <v>0</v>
      </c>
      <c r="D55" s="176" t="s">
        <v>237</v>
      </c>
      <c r="E55" s="188">
        <v>41</v>
      </c>
      <c r="F55" s="192">
        <v>41</v>
      </c>
      <c r="G55" s="125">
        <v>41.1</v>
      </c>
      <c r="H55" s="166">
        <v>70</v>
      </c>
      <c r="I55" s="192">
        <v>45</v>
      </c>
      <c r="J55" s="125">
        <v>17.850000000000001</v>
      </c>
      <c r="K55" s="326" t="s">
        <v>0</v>
      </c>
      <c r="L55" s="328" t="s">
        <v>0</v>
      </c>
      <c r="M55" s="330">
        <v>7</v>
      </c>
      <c r="N55" s="331">
        <f>IF(M55=" "," ",(M55+$L$7-M58))</f>
        <v>7</v>
      </c>
      <c r="O55" s="333">
        <v>500</v>
      </c>
      <c r="P55" s="370">
        <v>42616</v>
      </c>
      <c r="Q55" s="139">
        <v>43221</v>
      </c>
      <c r="R55" s="140">
        <v>43405</v>
      </c>
      <c r="S55" s="337" t="s">
        <v>316</v>
      </c>
      <c r="T55" s="338"/>
      <c r="U55" s="236">
        <v>1</v>
      </c>
      <c r="V55" s="147">
        <v>1</v>
      </c>
      <c r="W55" s="148" t="s">
        <v>0</v>
      </c>
      <c r="X55" s="149" t="s">
        <v>0</v>
      </c>
      <c r="Y55" s="150" t="s">
        <v>0</v>
      </c>
      <c r="Z55" s="151" t="s">
        <v>0</v>
      </c>
      <c r="AA55" s="147" t="s">
        <v>0</v>
      </c>
      <c r="AB55" s="152" t="s">
        <v>0</v>
      </c>
      <c r="AC55" s="213" t="s">
        <v>237</v>
      </c>
      <c r="AD55" s="216" t="s">
        <v>265</v>
      </c>
      <c r="AE55" s="215">
        <f>E55+F55/60+G55/60/60</f>
        <v>41.694749999999999</v>
      </c>
      <c r="AF55" s="216" t="s">
        <v>266</v>
      </c>
      <c r="AG55" s="215" t="e">
        <f>E58+F58/60+G58/60/60</f>
        <v>#VALUE!</v>
      </c>
      <c r="AH55" s="222" t="s">
        <v>272</v>
      </c>
      <c r="AI55" s="215" t="e">
        <f>AG55-AE55</f>
        <v>#VALUE!</v>
      </c>
      <c r="AJ55" s="216" t="s">
        <v>274</v>
      </c>
      <c r="AK55" s="215" t="e">
        <f>AI56*60*COS((AE55+AG55)/2*PI()/180)</f>
        <v>#VALUE!</v>
      </c>
      <c r="AL55" s="216" t="s">
        <v>276</v>
      </c>
      <c r="AM55" s="215" t="e">
        <f>AK55*6076.12</f>
        <v>#VALUE!</v>
      </c>
      <c r="AN55" s="216" t="s">
        <v>279</v>
      </c>
      <c r="AO55" s="215">
        <f>AE55*PI()/180</f>
        <v>0.72771066829590569</v>
      </c>
      <c r="AP55" s="216" t="s">
        <v>282</v>
      </c>
      <c r="AQ55" s="215" t="e">
        <f>AG55 *PI()/180</f>
        <v>#VALUE!</v>
      </c>
      <c r="AR55" s="216" t="s">
        <v>284</v>
      </c>
      <c r="AS55" s="215" t="e">
        <f>1*ATAN2(COS(AO55)*SIN(AQ55)-SIN(AO55)*COS(AQ55)*COS(AQ56-AO56),SIN(AQ56-AO56)*COS(AQ55))</f>
        <v>#VALUE!</v>
      </c>
      <c r="AT55" s="217" t="s">
        <v>287</v>
      </c>
      <c r="AU55" s="223" t="e">
        <f>SQRT(AK56*AK56+AK55*AK55)</f>
        <v>#VALUE!</v>
      </c>
    </row>
    <row r="56" spans="1:47" s="120" customFormat="1" ht="15.95" customHeight="1" thickTop="1" thickBot="1" x14ac:dyDescent="0.3">
      <c r="A56" s="256">
        <v>100117071312</v>
      </c>
      <c r="B56" s="514"/>
      <c r="C56" s="324"/>
      <c r="D56" s="176" t="s">
        <v>242</v>
      </c>
      <c r="E56" s="317" t="s">
        <v>262</v>
      </c>
      <c r="F56" s="318"/>
      <c r="G56" s="318"/>
      <c r="H56" s="318"/>
      <c r="I56" s="318"/>
      <c r="J56" s="319"/>
      <c r="K56" s="327"/>
      <c r="L56" s="329"/>
      <c r="M56" s="330"/>
      <c r="N56" s="332"/>
      <c r="O56" s="334"/>
      <c r="P56" s="371"/>
      <c r="Q56" s="413" t="s">
        <v>407</v>
      </c>
      <c r="R56" s="414"/>
      <c r="S56" s="414"/>
      <c r="T56" s="414"/>
      <c r="U56" s="356" t="s">
        <v>292</v>
      </c>
      <c r="V56" s="357"/>
      <c r="W56" s="357"/>
      <c r="X56" s="357"/>
      <c r="Y56" s="358"/>
      <c r="Z56" s="379" t="s">
        <v>335</v>
      </c>
      <c r="AA56" s="380"/>
      <c r="AB56" s="381"/>
      <c r="AC56" s="213" t="s">
        <v>192</v>
      </c>
      <c r="AD56" s="216" t="s">
        <v>267</v>
      </c>
      <c r="AE56" s="215">
        <f>H55+I55/60+J55/60/60</f>
        <v>70.754958333333335</v>
      </c>
      <c r="AF56" s="216" t="s">
        <v>268</v>
      </c>
      <c r="AG56" s="215" t="e">
        <f>H58+I58/60+J58/60/60</f>
        <v>#VALUE!</v>
      </c>
      <c r="AH56" s="222" t="s">
        <v>273</v>
      </c>
      <c r="AI56" s="215" t="e">
        <f>AE56-AG56</f>
        <v>#VALUE!</v>
      </c>
      <c r="AJ56" s="216" t="s">
        <v>275</v>
      </c>
      <c r="AK56" s="215" t="e">
        <f>AI55*60</f>
        <v>#VALUE!</v>
      </c>
      <c r="AL56" s="216" t="s">
        <v>277</v>
      </c>
      <c r="AM56" s="215" t="e">
        <f>AK56*6076.12</f>
        <v>#VALUE!</v>
      </c>
      <c r="AN56" s="216" t="s">
        <v>280</v>
      </c>
      <c r="AO56" s="215">
        <f>AE56*PI()/180</f>
        <v>1.2349069850280661</v>
      </c>
      <c r="AP56" s="216" t="s">
        <v>283</v>
      </c>
      <c r="AQ56" s="215" t="e">
        <f>AG56*PI()/180</f>
        <v>#VALUE!</v>
      </c>
      <c r="AR56" s="216" t="s">
        <v>285</v>
      </c>
      <c r="AS56" s="214" t="e">
        <f>IF(360+AS55/(2*PI())*360&gt;360,AS55/(PI())*360,360+AS55/(2*PI())*360)</f>
        <v>#VALUE!</v>
      </c>
      <c r="AT56" s="218"/>
      <c r="AU56" s="218"/>
    </row>
    <row r="57" spans="1:47" s="120" customFormat="1" ht="15.95" customHeight="1" thickBot="1" x14ac:dyDescent="0.3">
      <c r="A57" s="270">
        <v>10</v>
      </c>
      <c r="B57" s="514"/>
      <c r="C57" s="324"/>
      <c r="D57" s="176" t="s">
        <v>243</v>
      </c>
      <c r="E57" s="320" t="s">
        <v>261</v>
      </c>
      <c r="F57" s="321"/>
      <c r="G57" s="321"/>
      <c r="H57" s="321"/>
      <c r="I57" s="321"/>
      <c r="J57" s="322"/>
      <c r="K57" s="126" t="s">
        <v>16</v>
      </c>
      <c r="L57" s="232" t="s">
        <v>288</v>
      </c>
      <c r="M57" s="127" t="s">
        <v>250</v>
      </c>
      <c r="N57" s="128" t="s">
        <v>4</v>
      </c>
      <c r="O57" s="129" t="s">
        <v>18</v>
      </c>
      <c r="P57" s="245" t="s">
        <v>188</v>
      </c>
      <c r="Q57" s="415"/>
      <c r="R57" s="414"/>
      <c r="S57" s="414"/>
      <c r="T57" s="414"/>
      <c r="U57" s="359"/>
      <c r="V57" s="360"/>
      <c r="W57" s="360"/>
      <c r="X57" s="360"/>
      <c r="Y57" s="361"/>
      <c r="Z57" s="382"/>
      <c r="AA57" s="383"/>
      <c r="AB57" s="384"/>
      <c r="AC57" s="219"/>
      <c r="AD57" s="218"/>
      <c r="AE57" s="218"/>
      <c r="AF57" s="218"/>
      <c r="AG57" s="218"/>
      <c r="AH57" s="218"/>
      <c r="AI57" s="218"/>
      <c r="AJ57" s="218"/>
      <c r="AK57" s="218"/>
      <c r="AL57" s="218"/>
      <c r="AM57" s="218"/>
      <c r="AN57" s="218"/>
      <c r="AO57" s="218"/>
      <c r="AP57" s="218"/>
      <c r="AQ57" s="218"/>
      <c r="AR57" s="216" t="s">
        <v>286</v>
      </c>
      <c r="AS57" s="214" t="e">
        <f>61.582*ACOS(SIN(AE55)*SIN(AG55)+COS(AE55)*COS(AG55)*(AE56-AG56))*6076.12</f>
        <v>#VALUE!</v>
      </c>
      <c r="AT57" s="218"/>
      <c r="AU57" s="218"/>
    </row>
    <row r="58" spans="1:47" s="119" customFormat="1" ht="35.1" customHeight="1" thickTop="1" thickBot="1" x14ac:dyDescent="0.3">
      <c r="A58" s="251" t="str">
        <f>IF(Z55=1,"VERIFIED",IF(AA55=1,"CHECKED",IF(V55=1,"RECHECK",IF(X55=1,"VERIFY",IF(Y55=1,"NEED APP","NOT SCHED")))))</f>
        <v>RECHECK</v>
      </c>
      <c r="B58" s="515"/>
      <c r="C58" s="325"/>
      <c r="D58" s="177" t="s">
        <v>192</v>
      </c>
      <c r="E58" s="190" t="s">
        <v>0</v>
      </c>
      <c r="F58" s="194" t="s">
        <v>0</v>
      </c>
      <c r="G58" s="185" t="s">
        <v>0</v>
      </c>
      <c r="H58" s="184" t="s">
        <v>0</v>
      </c>
      <c r="I58" s="194" t="s">
        <v>0</v>
      </c>
      <c r="J58" s="185" t="s">
        <v>0</v>
      </c>
      <c r="K58" s="130" t="str">
        <f>$N$7</f>
        <v xml:space="preserve"> </v>
      </c>
      <c r="L58" s="225" t="str">
        <f>IF(E58=" ","Not being used ",AU55*6076.12)</f>
        <v xml:space="preserve">Not being used </v>
      </c>
      <c r="M58" s="224">
        <v>0</v>
      </c>
      <c r="N58" s="301" t="str">
        <f>IF(W55=1,"Need Photo","Has Photo")</f>
        <v>Has Photo</v>
      </c>
      <c r="O58" s="258" t="s">
        <v>260</v>
      </c>
      <c r="P58" s="247" t="str">
        <f>IF(E58=" ","Not being used",(IF(L58&gt;O55,"OFF STA","ON STA")))</f>
        <v>Not being used</v>
      </c>
      <c r="Q58" s="416"/>
      <c r="R58" s="417"/>
      <c r="S58" s="417"/>
      <c r="T58" s="417"/>
      <c r="U58" s="362"/>
      <c r="V58" s="363"/>
      <c r="W58" s="363"/>
      <c r="X58" s="363"/>
      <c r="Y58" s="364"/>
      <c r="Z58" s="385"/>
      <c r="AA58" s="386"/>
      <c r="AB58" s="387"/>
      <c r="AC58" s="118"/>
      <c r="AD58" s="230"/>
      <c r="AE58" s="230"/>
      <c r="AF58" s="230"/>
      <c r="AG58" s="230"/>
      <c r="AH58" s="230"/>
      <c r="AI58" s="230"/>
      <c r="AJ58" s="230"/>
      <c r="AK58" s="230"/>
      <c r="AL58" s="230"/>
      <c r="AM58" s="230"/>
      <c r="AN58" s="230"/>
      <c r="AO58" s="230"/>
      <c r="AP58" s="230"/>
      <c r="AQ58" s="230"/>
      <c r="AR58" s="230"/>
      <c r="AS58" s="230"/>
      <c r="AT58" s="230"/>
      <c r="AU58" s="230"/>
    </row>
    <row r="59" spans="1:47" s="119" customFormat="1" ht="78" customHeight="1" thickTop="1" thickBot="1" x14ac:dyDescent="0.3">
      <c r="A59" s="314"/>
      <c r="B59" s="315"/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237"/>
      <c r="V59" s="161"/>
      <c r="W59" s="161"/>
      <c r="X59" s="161"/>
      <c r="Y59" s="162"/>
      <c r="Z59" s="158"/>
      <c r="AA59" s="159"/>
      <c r="AB59" s="160"/>
      <c r="AC59" s="118"/>
      <c r="AD59" s="230"/>
      <c r="AE59" s="230"/>
      <c r="AF59" s="230"/>
      <c r="AG59" s="230"/>
      <c r="AH59" s="230"/>
      <c r="AI59" s="230"/>
      <c r="AJ59" s="230"/>
      <c r="AK59" s="230"/>
      <c r="AL59" s="230"/>
      <c r="AM59" s="230"/>
      <c r="AN59" s="230"/>
      <c r="AO59" s="230"/>
      <c r="AP59" s="230"/>
      <c r="AQ59" s="230"/>
      <c r="AR59" s="230"/>
      <c r="AS59" s="230"/>
      <c r="AT59" s="230"/>
      <c r="AU59" s="230"/>
    </row>
    <row r="60" spans="1:47" s="7" customFormat="1" ht="16.5" customHeight="1" thickTop="1" thickBot="1" x14ac:dyDescent="0.3">
      <c r="A60" s="299" t="s">
        <v>257</v>
      </c>
      <c r="B60" s="279" t="s">
        <v>309</v>
      </c>
      <c r="C60" s="280"/>
      <c r="D60" s="281"/>
      <c r="E60" s="282" t="s">
        <v>249</v>
      </c>
      <c r="F60" s="283"/>
      <c r="G60" s="284"/>
      <c r="H60" s="285" t="s">
        <v>251</v>
      </c>
      <c r="I60" s="283"/>
      <c r="J60" s="284"/>
      <c r="K60" s="294" t="s">
        <v>0</v>
      </c>
      <c r="L60" s="295" t="s">
        <v>0</v>
      </c>
      <c r="M60" s="296" t="s">
        <v>0</v>
      </c>
      <c r="N60" s="297" t="s">
        <v>0</v>
      </c>
      <c r="O60" s="298"/>
      <c r="P60" s="316" t="str">
        <f>$P$2</f>
        <v>D06 - ECHO - Marion Run</v>
      </c>
      <c r="Q60" s="316"/>
      <c r="R60" s="316"/>
      <c r="S60" s="316"/>
      <c r="T60" s="316"/>
      <c r="U60" s="293"/>
      <c r="V60" s="289"/>
      <c r="W60" s="290"/>
      <c r="X60" s="291"/>
      <c r="Y60" s="289"/>
      <c r="Z60" s="291"/>
      <c r="AA60" s="289"/>
      <c r="AB60" s="292"/>
      <c r="AC60" s="8"/>
      <c r="AD60" s="231"/>
      <c r="AE60" s="231"/>
      <c r="AF60" s="231"/>
      <c r="AG60" s="231"/>
      <c r="AH60" s="231"/>
      <c r="AI60" s="231"/>
      <c r="AJ60" s="231"/>
      <c r="AK60" s="231"/>
      <c r="AL60" s="231"/>
      <c r="AM60" s="231"/>
      <c r="AN60" s="231"/>
      <c r="AO60" s="231"/>
      <c r="AP60" s="231"/>
      <c r="AQ60" s="231"/>
      <c r="AR60" s="231"/>
      <c r="AS60" s="231"/>
      <c r="AT60" s="231"/>
      <c r="AU60" s="231"/>
    </row>
    <row r="61" spans="1:47" s="117" customFormat="1" ht="9" customHeight="1" thickTop="1" thickBot="1" x14ac:dyDescent="0.3">
      <c r="A61" s="233"/>
      <c r="B61" s="132" t="s">
        <v>11</v>
      </c>
      <c r="C61" s="133"/>
      <c r="D61" s="134" t="s">
        <v>12</v>
      </c>
      <c r="E61" s="187" t="s">
        <v>246</v>
      </c>
      <c r="F61" s="187" t="s">
        <v>247</v>
      </c>
      <c r="G61" s="179" t="s">
        <v>248</v>
      </c>
      <c r="H61" s="134" t="s">
        <v>246</v>
      </c>
      <c r="I61" s="187" t="s">
        <v>247</v>
      </c>
      <c r="J61" s="179" t="s">
        <v>248</v>
      </c>
      <c r="K61" s="135" t="s">
        <v>13</v>
      </c>
      <c r="L61" s="136" t="s">
        <v>14</v>
      </c>
      <c r="M61" s="136" t="s">
        <v>17</v>
      </c>
      <c r="N61" s="137" t="s">
        <v>15</v>
      </c>
      <c r="O61" s="138" t="s">
        <v>19</v>
      </c>
      <c r="P61" s="244" t="s">
        <v>256</v>
      </c>
      <c r="Q61" s="141" t="s">
        <v>252</v>
      </c>
      <c r="R61" s="142"/>
      <c r="S61" s="143" t="s">
        <v>191</v>
      </c>
      <c r="T61" s="235"/>
      <c r="U61" s="311" t="s">
        <v>289</v>
      </c>
      <c r="V61" s="312"/>
      <c r="W61" s="312"/>
      <c r="X61" s="312"/>
      <c r="Y61" s="313"/>
      <c r="Z61" s="144" t="s">
        <v>238</v>
      </c>
      <c r="AA61" s="145" t="s">
        <v>239</v>
      </c>
      <c r="AB61" s="146" t="s">
        <v>240</v>
      </c>
      <c r="AC61" s="209"/>
      <c r="AD61" s="210"/>
      <c r="AE61" s="211" t="s">
        <v>269</v>
      </c>
      <c r="AF61" s="210"/>
      <c r="AG61" s="211" t="s">
        <v>270</v>
      </c>
      <c r="AH61" s="211"/>
      <c r="AI61" s="211" t="s">
        <v>271</v>
      </c>
      <c r="AJ61" s="210"/>
      <c r="AK61" s="212" t="s">
        <v>281</v>
      </c>
      <c r="AL61" s="210"/>
      <c r="AM61" s="211"/>
      <c r="AN61" s="210"/>
      <c r="AO61" s="212" t="s">
        <v>278</v>
      </c>
      <c r="AP61" s="210"/>
      <c r="AQ61" s="211"/>
      <c r="AR61" s="210"/>
      <c r="AS61" s="211"/>
      <c r="AT61" s="210"/>
      <c r="AU61" s="210"/>
    </row>
    <row r="62" spans="1:47" s="120" customFormat="1" ht="15.95" customHeight="1" thickBot="1" x14ac:dyDescent="0.3">
      <c r="A62" s="252">
        <v>0</v>
      </c>
      <c r="B62" s="513" t="s">
        <v>324</v>
      </c>
      <c r="C62" s="323" t="s">
        <v>0</v>
      </c>
      <c r="D62" s="176" t="s">
        <v>237</v>
      </c>
      <c r="E62" s="188">
        <v>41</v>
      </c>
      <c r="F62" s="192">
        <v>41</v>
      </c>
      <c r="G62" s="125">
        <v>46.8</v>
      </c>
      <c r="H62" s="166">
        <v>70</v>
      </c>
      <c r="I62" s="192">
        <v>45</v>
      </c>
      <c r="J62" s="125">
        <v>12</v>
      </c>
      <c r="K62" s="326" t="s">
        <v>0</v>
      </c>
      <c r="L62" s="328" t="s">
        <v>0</v>
      </c>
      <c r="M62" s="330">
        <v>7</v>
      </c>
      <c r="N62" s="331">
        <f>IF(M62=" "," ",(M62+$L$7-M65))</f>
        <v>7</v>
      </c>
      <c r="O62" s="333">
        <v>500</v>
      </c>
      <c r="P62" s="370">
        <v>42616</v>
      </c>
      <c r="Q62" s="139">
        <v>43221</v>
      </c>
      <c r="R62" s="140">
        <v>43405</v>
      </c>
      <c r="S62" s="337" t="s">
        <v>316</v>
      </c>
      <c r="T62" s="338"/>
      <c r="U62" s="236">
        <v>1</v>
      </c>
      <c r="V62" s="147">
        <v>1</v>
      </c>
      <c r="W62" s="148" t="s">
        <v>0</v>
      </c>
      <c r="X62" s="149" t="s">
        <v>0</v>
      </c>
      <c r="Y62" s="150" t="s">
        <v>0</v>
      </c>
      <c r="Z62" s="151" t="s">
        <v>0</v>
      </c>
      <c r="AA62" s="147" t="s">
        <v>0</v>
      </c>
      <c r="AB62" s="152" t="s">
        <v>0</v>
      </c>
      <c r="AC62" s="213" t="s">
        <v>237</v>
      </c>
      <c r="AD62" s="216" t="s">
        <v>265</v>
      </c>
      <c r="AE62" s="215">
        <f>E62+F62/60+G62/60/60</f>
        <v>41.696333333333328</v>
      </c>
      <c r="AF62" s="216" t="s">
        <v>266</v>
      </c>
      <c r="AG62" s="215" t="e">
        <f>E65+F65/60+G65/60/60</f>
        <v>#VALUE!</v>
      </c>
      <c r="AH62" s="222" t="s">
        <v>272</v>
      </c>
      <c r="AI62" s="215" t="e">
        <f>AG62-AE62</f>
        <v>#VALUE!</v>
      </c>
      <c r="AJ62" s="216" t="s">
        <v>274</v>
      </c>
      <c r="AK62" s="215" t="e">
        <f>AI63*60*COS((AE62+AG62)/2*PI()/180)</f>
        <v>#VALUE!</v>
      </c>
      <c r="AL62" s="216" t="s">
        <v>276</v>
      </c>
      <c r="AM62" s="215" t="e">
        <f>AK62*6076.12</f>
        <v>#VALUE!</v>
      </c>
      <c r="AN62" s="216" t="s">
        <v>279</v>
      </c>
      <c r="AO62" s="215">
        <f>AE62*PI()/180</f>
        <v>0.72773830267572892</v>
      </c>
      <c r="AP62" s="216" t="s">
        <v>282</v>
      </c>
      <c r="AQ62" s="215" t="e">
        <f>AG62 *PI()/180</f>
        <v>#VALUE!</v>
      </c>
      <c r="AR62" s="216" t="s">
        <v>284</v>
      </c>
      <c r="AS62" s="215" t="e">
        <f>1*ATAN2(COS(AO62)*SIN(AQ62)-SIN(AO62)*COS(AQ62)*COS(AQ63-AO63),SIN(AQ63-AO63)*COS(AQ62))</f>
        <v>#VALUE!</v>
      </c>
      <c r="AT62" s="217" t="s">
        <v>287</v>
      </c>
      <c r="AU62" s="223" t="e">
        <f>SQRT(AK63*AK63+AK62*AK62)</f>
        <v>#VALUE!</v>
      </c>
    </row>
    <row r="63" spans="1:47" s="120" customFormat="1" ht="15.95" customHeight="1" thickTop="1" thickBot="1" x14ac:dyDescent="0.3">
      <c r="A63" s="255">
        <v>100117100847</v>
      </c>
      <c r="B63" s="514"/>
      <c r="C63" s="324"/>
      <c r="D63" s="176" t="s">
        <v>242</v>
      </c>
      <c r="E63" s="317" t="s">
        <v>262</v>
      </c>
      <c r="F63" s="318"/>
      <c r="G63" s="318"/>
      <c r="H63" s="318"/>
      <c r="I63" s="318"/>
      <c r="J63" s="319"/>
      <c r="K63" s="327"/>
      <c r="L63" s="329"/>
      <c r="M63" s="330"/>
      <c r="N63" s="332"/>
      <c r="O63" s="334"/>
      <c r="P63" s="371"/>
      <c r="Q63" s="413" t="s">
        <v>407</v>
      </c>
      <c r="R63" s="414"/>
      <c r="S63" s="414"/>
      <c r="T63" s="414"/>
      <c r="U63" s="356" t="s">
        <v>292</v>
      </c>
      <c r="V63" s="357"/>
      <c r="W63" s="357"/>
      <c r="X63" s="357"/>
      <c r="Y63" s="358"/>
      <c r="Z63" s="379" t="s">
        <v>335</v>
      </c>
      <c r="AA63" s="380"/>
      <c r="AB63" s="381"/>
      <c r="AC63" s="213" t="s">
        <v>192</v>
      </c>
      <c r="AD63" s="216" t="s">
        <v>267</v>
      </c>
      <c r="AE63" s="215">
        <f>H62+I62/60+J62/60/60</f>
        <v>70.75333333333333</v>
      </c>
      <c r="AF63" s="216" t="s">
        <v>268</v>
      </c>
      <c r="AG63" s="215" t="e">
        <f>H65+I65/60+J65/60/60</f>
        <v>#VALUE!</v>
      </c>
      <c r="AH63" s="222" t="s">
        <v>273</v>
      </c>
      <c r="AI63" s="215" t="e">
        <f>AE63-AG63</f>
        <v>#VALUE!</v>
      </c>
      <c r="AJ63" s="216" t="s">
        <v>275</v>
      </c>
      <c r="AK63" s="215" t="e">
        <f>AI62*60</f>
        <v>#VALUE!</v>
      </c>
      <c r="AL63" s="216" t="s">
        <v>277</v>
      </c>
      <c r="AM63" s="215" t="e">
        <f>AK63*6076.12</f>
        <v>#VALUE!</v>
      </c>
      <c r="AN63" s="216" t="s">
        <v>280</v>
      </c>
      <c r="AO63" s="215">
        <f>AE63*PI()/180</f>
        <v>1.2348786234277211</v>
      </c>
      <c r="AP63" s="216" t="s">
        <v>283</v>
      </c>
      <c r="AQ63" s="215" t="e">
        <f>AG63*PI()/180</f>
        <v>#VALUE!</v>
      </c>
      <c r="AR63" s="216" t="s">
        <v>285</v>
      </c>
      <c r="AS63" s="214" t="e">
        <f>IF(360+AS62/(2*PI())*360&gt;360,AS62/(PI())*360,360+AS62/(2*PI())*360)</f>
        <v>#VALUE!</v>
      </c>
      <c r="AT63" s="218"/>
      <c r="AU63" s="218"/>
    </row>
    <row r="64" spans="1:47" s="120" customFormat="1" ht="15.95" customHeight="1" thickBot="1" x14ac:dyDescent="0.3">
      <c r="A64" s="270">
        <v>11</v>
      </c>
      <c r="B64" s="514"/>
      <c r="C64" s="324"/>
      <c r="D64" s="176" t="s">
        <v>243</v>
      </c>
      <c r="E64" s="320" t="s">
        <v>261</v>
      </c>
      <c r="F64" s="321"/>
      <c r="G64" s="321"/>
      <c r="H64" s="321"/>
      <c r="I64" s="321"/>
      <c r="J64" s="322"/>
      <c r="K64" s="126" t="s">
        <v>16</v>
      </c>
      <c r="L64" s="232" t="s">
        <v>288</v>
      </c>
      <c r="M64" s="127" t="s">
        <v>250</v>
      </c>
      <c r="N64" s="128" t="s">
        <v>4</v>
      </c>
      <c r="O64" s="129" t="s">
        <v>18</v>
      </c>
      <c r="P64" s="245" t="s">
        <v>188</v>
      </c>
      <c r="Q64" s="415"/>
      <c r="R64" s="414"/>
      <c r="S64" s="414"/>
      <c r="T64" s="414"/>
      <c r="U64" s="359"/>
      <c r="V64" s="360"/>
      <c r="W64" s="360"/>
      <c r="X64" s="360"/>
      <c r="Y64" s="361"/>
      <c r="Z64" s="382"/>
      <c r="AA64" s="383"/>
      <c r="AB64" s="384"/>
      <c r="AC64" s="219"/>
      <c r="AD64" s="218"/>
      <c r="AE64" s="218"/>
      <c r="AF64" s="218"/>
      <c r="AG64" s="218"/>
      <c r="AH64" s="218"/>
      <c r="AI64" s="218"/>
      <c r="AJ64" s="218"/>
      <c r="AK64" s="218"/>
      <c r="AL64" s="218"/>
      <c r="AM64" s="218"/>
      <c r="AN64" s="218"/>
      <c r="AO64" s="218"/>
      <c r="AP64" s="218"/>
      <c r="AQ64" s="218"/>
      <c r="AR64" s="216" t="s">
        <v>286</v>
      </c>
      <c r="AS64" s="214" t="e">
        <f>61.582*ACOS(SIN(AE62)*SIN(AG62)+COS(AE62)*COS(AG62)*(AE63-AG63))*6076.12</f>
        <v>#VALUE!</v>
      </c>
      <c r="AT64" s="218"/>
      <c r="AU64" s="218"/>
    </row>
    <row r="65" spans="1:47" s="119" customFormat="1" ht="35.1" customHeight="1" thickTop="1" thickBot="1" x14ac:dyDescent="0.3">
      <c r="A65" s="251" t="str">
        <f>IF(Z62=1,"VERIFIED",IF(AA62=1,"CHECKED",IF(V62=1,"RECHECK",IF(X62=1,"VERIFY",IF(Y62=1,"NEED APP","NOT SCHED")))))</f>
        <v>RECHECK</v>
      </c>
      <c r="B65" s="515"/>
      <c r="C65" s="325"/>
      <c r="D65" s="177" t="s">
        <v>192</v>
      </c>
      <c r="E65" s="190" t="s">
        <v>0</v>
      </c>
      <c r="F65" s="194" t="s">
        <v>0</v>
      </c>
      <c r="G65" s="185" t="s">
        <v>0</v>
      </c>
      <c r="H65" s="184" t="s">
        <v>0</v>
      </c>
      <c r="I65" s="194" t="s">
        <v>0</v>
      </c>
      <c r="J65" s="185" t="s">
        <v>0</v>
      </c>
      <c r="K65" s="130" t="str">
        <f>$N$7</f>
        <v xml:space="preserve"> </v>
      </c>
      <c r="L65" s="225" t="str">
        <f>IF(E65=" ","Not being used ",AU62*6076.12)</f>
        <v xml:space="preserve">Not being used </v>
      </c>
      <c r="M65" s="224">
        <v>0</v>
      </c>
      <c r="N65" s="257" t="str">
        <f>IF(W62=1,"Need Photo","Has Photo")</f>
        <v>Has Photo</v>
      </c>
      <c r="O65" s="258" t="s">
        <v>260</v>
      </c>
      <c r="P65" s="247" t="str">
        <f>IF(E65=" ","Not being used",(IF(L65&gt;O62,"OFF STA","ON STA")))</f>
        <v>Not being used</v>
      </c>
      <c r="Q65" s="416"/>
      <c r="R65" s="417"/>
      <c r="S65" s="417"/>
      <c r="T65" s="417"/>
      <c r="U65" s="362"/>
      <c r="V65" s="363"/>
      <c r="W65" s="363"/>
      <c r="X65" s="363"/>
      <c r="Y65" s="364"/>
      <c r="Z65" s="385"/>
      <c r="AA65" s="386"/>
      <c r="AB65" s="387"/>
      <c r="AC65" s="118"/>
    </row>
    <row r="66" spans="1:47" s="117" customFormat="1" ht="9" customHeight="1" thickTop="1" thickBot="1" x14ac:dyDescent="0.3">
      <c r="A66" s="233"/>
      <c r="B66" s="132" t="s">
        <v>11</v>
      </c>
      <c r="C66" s="133"/>
      <c r="D66" s="134" t="s">
        <v>12</v>
      </c>
      <c r="E66" s="187" t="s">
        <v>246</v>
      </c>
      <c r="F66" s="187" t="s">
        <v>247</v>
      </c>
      <c r="G66" s="179" t="s">
        <v>248</v>
      </c>
      <c r="H66" s="134" t="s">
        <v>246</v>
      </c>
      <c r="I66" s="187" t="s">
        <v>247</v>
      </c>
      <c r="J66" s="179" t="s">
        <v>248</v>
      </c>
      <c r="K66" s="135" t="s">
        <v>13</v>
      </c>
      <c r="L66" s="136" t="s">
        <v>14</v>
      </c>
      <c r="M66" s="136" t="s">
        <v>17</v>
      </c>
      <c r="N66" s="137" t="s">
        <v>15</v>
      </c>
      <c r="O66" s="138" t="s">
        <v>19</v>
      </c>
      <c r="P66" s="244" t="s">
        <v>256</v>
      </c>
      <c r="Q66" s="141" t="s">
        <v>252</v>
      </c>
      <c r="R66" s="142"/>
      <c r="S66" s="143" t="s">
        <v>191</v>
      </c>
      <c r="T66" s="235"/>
      <c r="U66" s="311" t="s">
        <v>289</v>
      </c>
      <c r="V66" s="312"/>
      <c r="W66" s="312"/>
      <c r="X66" s="312"/>
      <c r="Y66" s="313"/>
      <c r="Z66" s="144" t="s">
        <v>238</v>
      </c>
      <c r="AA66" s="145" t="s">
        <v>239</v>
      </c>
      <c r="AB66" s="146" t="s">
        <v>240</v>
      </c>
      <c r="AC66" s="209"/>
      <c r="AD66" s="210"/>
      <c r="AE66" s="211" t="s">
        <v>269</v>
      </c>
      <c r="AF66" s="210"/>
      <c r="AG66" s="211" t="s">
        <v>270</v>
      </c>
      <c r="AH66" s="211"/>
      <c r="AI66" s="211" t="s">
        <v>271</v>
      </c>
      <c r="AJ66" s="210"/>
      <c r="AK66" s="212" t="s">
        <v>281</v>
      </c>
      <c r="AL66" s="210"/>
      <c r="AM66" s="211"/>
      <c r="AN66" s="210"/>
      <c r="AO66" s="212" t="s">
        <v>278</v>
      </c>
      <c r="AP66" s="210"/>
      <c r="AQ66" s="211"/>
      <c r="AR66" s="210"/>
      <c r="AS66" s="211"/>
      <c r="AT66" s="210"/>
      <c r="AU66" s="210"/>
    </row>
    <row r="67" spans="1:47" s="120" customFormat="1" ht="15.95" customHeight="1" thickBot="1" x14ac:dyDescent="0.3">
      <c r="A67" s="124">
        <v>0</v>
      </c>
      <c r="B67" s="344" t="s">
        <v>397</v>
      </c>
      <c r="C67" s="323" t="s">
        <v>0</v>
      </c>
      <c r="D67" s="176" t="s">
        <v>237</v>
      </c>
      <c r="E67" s="188">
        <v>41</v>
      </c>
      <c r="F67" s="192">
        <v>41</v>
      </c>
      <c r="G67" s="125">
        <v>45.84</v>
      </c>
      <c r="H67" s="166">
        <v>70</v>
      </c>
      <c r="I67" s="192">
        <v>45</v>
      </c>
      <c r="J67" s="125">
        <v>10.08</v>
      </c>
      <c r="K67" s="326" t="s">
        <v>0</v>
      </c>
      <c r="L67" s="328" t="s">
        <v>0</v>
      </c>
      <c r="M67" s="330">
        <v>19.899999999999999</v>
      </c>
      <c r="N67" s="331">
        <f>IF(M67=" "," ",(M67+$L$7-M70))</f>
        <v>18.799999999999997</v>
      </c>
      <c r="O67" s="333">
        <v>500</v>
      </c>
      <c r="P67" s="370">
        <v>42978</v>
      </c>
      <c r="Q67" s="139" t="s">
        <v>300</v>
      </c>
      <c r="R67" s="140" t="s">
        <v>0</v>
      </c>
      <c r="S67" s="337" t="s">
        <v>316</v>
      </c>
      <c r="T67" s="338"/>
      <c r="U67" s="236">
        <v>1</v>
      </c>
      <c r="V67" s="147" t="s">
        <v>0</v>
      </c>
      <c r="W67" s="148">
        <v>1</v>
      </c>
      <c r="X67" s="149" t="s">
        <v>0</v>
      </c>
      <c r="Y67" s="150" t="s">
        <v>0</v>
      </c>
      <c r="Z67" s="151" t="s">
        <v>0</v>
      </c>
      <c r="AA67" s="147" t="s">
        <v>0</v>
      </c>
      <c r="AB67" s="152" t="s">
        <v>0</v>
      </c>
      <c r="AC67" s="213" t="s">
        <v>237</v>
      </c>
      <c r="AD67" s="216" t="s">
        <v>265</v>
      </c>
      <c r="AE67" s="215">
        <f>E67+F67/60+G67/60/60</f>
        <v>41.696066666666667</v>
      </c>
      <c r="AF67" s="216" t="s">
        <v>266</v>
      </c>
      <c r="AG67" s="215" t="e">
        <f>E70+F70/60+G70/60/60</f>
        <v>#VALUE!</v>
      </c>
      <c r="AH67" s="222" t="s">
        <v>272</v>
      </c>
      <c r="AI67" s="215" t="e">
        <f>AG67-AE67</f>
        <v>#VALUE!</v>
      </c>
      <c r="AJ67" s="216" t="s">
        <v>274</v>
      </c>
      <c r="AK67" s="215" t="e">
        <f>AI68*60*COS((AE67+AG67)/2*PI()/180)</f>
        <v>#VALUE!</v>
      </c>
      <c r="AL67" s="216" t="s">
        <v>276</v>
      </c>
      <c r="AM67" s="215" t="e">
        <f>AK67*6076.12</f>
        <v>#VALUE!</v>
      </c>
      <c r="AN67" s="216" t="s">
        <v>279</v>
      </c>
      <c r="AO67" s="215">
        <f>AE67*PI()/180</f>
        <v>0.72773364846439026</v>
      </c>
      <c r="AP67" s="216" t="s">
        <v>282</v>
      </c>
      <c r="AQ67" s="215" t="e">
        <f>AG67 *PI()/180</f>
        <v>#VALUE!</v>
      </c>
      <c r="AR67" s="216" t="s">
        <v>284</v>
      </c>
      <c r="AS67" s="215" t="e">
        <f>1*ATAN2(COS(AO67)*SIN(AQ67)-SIN(AO67)*COS(AQ67)*COS(AQ68-AO68),SIN(AQ68-AO68)*COS(AQ67))</f>
        <v>#VALUE!</v>
      </c>
      <c r="AT67" s="217" t="s">
        <v>287</v>
      </c>
      <c r="AU67" s="223" t="e">
        <f>SQRT(AK68*AK68+AK67*AK67)</f>
        <v>#VALUE!</v>
      </c>
    </row>
    <row r="68" spans="1:47" s="120" customFormat="1" ht="15.95" customHeight="1" thickTop="1" thickBot="1" x14ac:dyDescent="0.3">
      <c r="A68" s="178">
        <v>100117060228</v>
      </c>
      <c r="B68" s="345"/>
      <c r="C68" s="324"/>
      <c r="D68" s="176" t="s">
        <v>242</v>
      </c>
      <c r="E68" s="317" t="s">
        <v>262</v>
      </c>
      <c r="F68" s="318"/>
      <c r="G68" s="318"/>
      <c r="H68" s="318"/>
      <c r="I68" s="318"/>
      <c r="J68" s="319"/>
      <c r="K68" s="327"/>
      <c r="L68" s="329"/>
      <c r="M68" s="330"/>
      <c r="N68" s="332"/>
      <c r="O68" s="334"/>
      <c r="P68" s="371"/>
      <c r="Q68" s="365" t="s">
        <v>354</v>
      </c>
      <c r="R68" s="366"/>
      <c r="S68" s="366"/>
      <c r="T68" s="366"/>
      <c r="U68" s="347" t="s">
        <v>290</v>
      </c>
      <c r="V68" s="348"/>
      <c r="W68" s="348"/>
      <c r="X68" s="348"/>
      <c r="Y68" s="349"/>
      <c r="Z68" s="379" t="s">
        <v>335</v>
      </c>
      <c r="AA68" s="380"/>
      <c r="AB68" s="381"/>
      <c r="AC68" s="213" t="s">
        <v>192</v>
      </c>
      <c r="AD68" s="216" t="s">
        <v>267</v>
      </c>
      <c r="AE68" s="215">
        <f>H67+I67/60+J67/60/60</f>
        <v>70.752799999999993</v>
      </c>
      <c r="AF68" s="216" t="s">
        <v>268</v>
      </c>
      <c r="AG68" s="215" t="e">
        <f>H70+I70/60+J70/60/60</f>
        <v>#VALUE!</v>
      </c>
      <c r="AH68" s="222" t="s">
        <v>273</v>
      </c>
      <c r="AI68" s="215" t="e">
        <f>AE68-AG68</f>
        <v>#VALUE!</v>
      </c>
      <c r="AJ68" s="216" t="s">
        <v>275</v>
      </c>
      <c r="AK68" s="215" t="e">
        <f>AI67*60</f>
        <v>#VALUE!</v>
      </c>
      <c r="AL68" s="216" t="s">
        <v>277</v>
      </c>
      <c r="AM68" s="215" t="e">
        <f>AK68*6076.12</f>
        <v>#VALUE!</v>
      </c>
      <c r="AN68" s="216" t="s">
        <v>280</v>
      </c>
      <c r="AO68" s="215">
        <f>AE68*PI()/180</f>
        <v>1.2348693150050438</v>
      </c>
      <c r="AP68" s="216" t="s">
        <v>283</v>
      </c>
      <c r="AQ68" s="215" t="e">
        <f>AG68*PI()/180</f>
        <v>#VALUE!</v>
      </c>
      <c r="AR68" s="216" t="s">
        <v>285</v>
      </c>
      <c r="AS68" s="214" t="e">
        <f>IF(360+AS67/(2*PI())*360&gt;360,AS67/(PI())*360,360+AS67/(2*PI())*360)</f>
        <v>#VALUE!</v>
      </c>
      <c r="AT68" s="218"/>
      <c r="AU68" s="218"/>
    </row>
    <row r="69" spans="1:47" s="120" customFormat="1" ht="15.95" customHeight="1" thickBot="1" x14ac:dyDescent="0.3">
      <c r="A69" s="270">
        <v>12</v>
      </c>
      <c r="B69" s="345"/>
      <c r="C69" s="324"/>
      <c r="D69" s="176" t="s">
        <v>243</v>
      </c>
      <c r="E69" s="320" t="s">
        <v>261</v>
      </c>
      <c r="F69" s="321"/>
      <c r="G69" s="321"/>
      <c r="H69" s="321"/>
      <c r="I69" s="321"/>
      <c r="J69" s="322"/>
      <c r="K69" s="126" t="s">
        <v>16</v>
      </c>
      <c r="L69" s="232" t="s">
        <v>288</v>
      </c>
      <c r="M69" s="127" t="s">
        <v>250</v>
      </c>
      <c r="N69" s="128" t="s">
        <v>4</v>
      </c>
      <c r="O69" s="129" t="s">
        <v>18</v>
      </c>
      <c r="P69" s="245" t="s">
        <v>188</v>
      </c>
      <c r="Q69" s="367"/>
      <c r="R69" s="366"/>
      <c r="S69" s="366"/>
      <c r="T69" s="366"/>
      <c r="U69" s="350"/>
      <c r="V69" s="351"/>
      <c r="W69" s="351"/>
      <c r="X69" s="351"/>
      <c r="Y69" s="352"/>
      <c r="Z69" s="382"/>
      <c r="AA69" s="383"/>
      <c r="AB69" s="384"/>
      <c r="AC69" s="219"/>
      <c r="AD69" s="218"/>
      <c r="AE69" s="218"/>
      <c r="AF69" s="218"/>
      <c r="AG69" s="218"/>
      <c r="AH69" s="218"/>
      <c r="AI69" s="218"/>
      <c r="AJ69" s="218"/>
      <c r="AK69" s="218"/>
      <c r="AL69" s="218"/>
      <c r="AM69" s="218"/>
      <c r="AN69" s="218"/>
      <c r="AO69" s="218"/>
      <c r="AP69" s="218"/>
      <c r="AQ69" s="218"/>
      <c r="AR69" s="216" t="s">
        <v>286</v>
      </c>
      <c r="AS69" s="214" t="e">
        <f>61.582*ACOS(SIN(AE67)*SIN(AG67)+COS(AE67)*COS(AG67)*(AE68-AG68))*6076.12</f>
        <v>#VALUE!</v>
      </c>
      <c r="AT69" s="218"/>
      <c r="AU69" s="218"/>
    </row>
    <row r="70" spans="1:47" s="119" customFormat="1" ht="35.1" customHeight="1" thickTop="1" thickBot="1" x14ac:dyDescent="0.3">
      <c r="A70" s="174" t="str">
        <f>IF(Z67=1,"VERIFIED",IF(AA67=1,"CHECKED",IF(V67=1,"RECHECK",IF(X67=1,"VERIFY",IF(Y67=1,"NEED APP","NOT SCHED")))))</f>
        <v>NOT SCHED</v>
      </c>
      <c r="B70" s="346"/>
      <c r="C70" s="325"/>
      <c r="D70" s="177" t="s">
        <v>192</v>
      </c>
      <c r="E70" s="190" t="s">
        <v>0</v>
      </c>
      <c r="F70" s="194" t="s">
        <v>0</v>
      </c>
      <c r="G70" s="185" t="s">
        <v>0</v>
      </c>
      <c r="H70" s="184" t="s">
        <v>0</v>
      </c>
      <c r="I70" s="194" t="s">
        <v>0</v>
      </c>
      <c r="J70" s="185" t="s">
        <v>0</v>
      </c>
      <c r="K70" s="130" t="str">
        <f>$N$7</f>
        <v xml:space="preserve"> </v>
      </c>
      <c r="L70" s="225" t="str">
        <f>IF(E70=" ","Not being used ",AU67*6076.12)</f>
        <v xml:space="preserve">Not being used </v>
      </c>
      <c r="M70" s="224">
        <v>1.1000000000000001</v>
      </c>
      <c r="N70" s="302" t="str">
        <f>IF(W67=1,"Need Photo","Has Photo")</f>
        <v>Need Photo</v>
      </c>
      <c r="O70" s="258" t="s">
        <v>260</v>
      </c>
      <c r="P70" s="247" t="str">
        <f>IF(E70=" ","Not being used",(IF(L70&gt;O67,"OFF STA","ON STA")))</f>
        <v>Not being used</v>
      </c>
      <c r="Q70" s="368"/>
      <c r="R70" s="369"/>
      <c r="S70" s="369"/>
      <c r="T70" s="369"/>
      <c r="U70" s="353"/>
      <c r="V70" s="354"/>
      <c r="W70" s="354"/>
      <c r="X70" s="354"/>
      <c r="Y70" s="355"/>
      <c r="Z70" s="385"/>
      <c r="AA70" s="386"/>
      <c r="AB70" s="387"/>
      <c r="AC70" s="118"/>
    </row>
    <row r="71" spans="1:47" s="117" customFormat="1" ht="9" customHeight="1" thickTop="1" thickBot="1" x14ac:dyDescent="0.3">
      <c r="A71" s="233"/>
      <c r="B71" s="132" t="s">
        <v>11</v>
      </c>
      <c r="C71" s="133"/>
      <c r="D71" s="134" t="s">
        <v>12</v>
      </c>
      <c r="E71" s="187" t="s">
        <v>246</v>
      </c>
      <c r="F71" s="187" t="s">
        <v>247</v>
      </c>
      <c r="G71" s="179" t="s">
        <v>248</v>
      </c>
      <c r="H71" s="134" t="s">
        <v>246</v>
      </c>
      <c r="I71" s="187" t="s">
        <v>247</v>
      </c>
      <c r="J71" s="179" t="s">
        <v>248</v>
      </c>
      <c r="K71" s="135" t="s">
        <v>13</v>
      </c>
      <c r="L71" s="136" t="s">
        <v>14</v>
      </c>
      <c r="M71" s="136" t="s">
        <v>17</v>
      </c>
      <c r="N71" s="303" t="s">
        <v>15</v>
      </c>
      <c r="O71" s="304" t="s">
        <v>19</v>
      </c>
      <c r="P71" s="305" t="s">
        <v>256</v>
      </c>
      <c r="Q71" s="141" t="s">
        <v>252</v>
      </c>
      <c r="R71" s="142"/>
      <c r="S71" s="143" t="s">
        <v>191</v>
      </c>
      <c r="T71" s="235"/>
      <c r="U71" s="311" t="s">
        <v>289</v>
      </c>
      <c r="V71" s="312"/>
      <c r="W71" s="312"/>
      <c r="X71" s="312"/>
      <c r="Y71" s="313"/>
      <c r="Z71" s="170" t="s">
        <v>238</v>
      </c>
      <c r="AA71" s="171" t="s">
        <v>239</v>
      </c>
      <c r="AB71" s="172" t="s">
        <v>240</v>
      </c>
      <c r="AC71" s="209"/>
      <c r="AD71" s="210"/>
      <c r="AE71" s="211" t="s">
        <v>269</v>
      </c>
      <c r="AF71" s="210"/>
      <c r="AG71" s="211" t="s">
        <v>270</v>
      </c>
      <c r="AH71" s="211"/>
      <c r="AI71" s="211" t="s">
        <v>271</v>
      </c>
      <c r="AJ71" s="210"/>
      <c r="AK71" s="212" t="s">
        <v>281</v>
      </c>
      <c r="AL71" s="210"/>
      <c r="AM71" s="211"/>
      <c r="AN71" s="210"/>
      <c r="AO71" s="212" t="s">
        <v>278</v>
      </c>
      <c r="AP71" s="210"/>
      <c r="AQ71" s="211"/>
      <c r="AR71" s="210"/>
      <c r="AS71" s="211"/>
      <c r="AT71" s="210"/>
      <c r="AU71" s="210"/>
    </row>
    <row r="72" spans="1:47" s="120" customFormat="1" ht="15.95" customHeight="1" thickBot="1" x14ac:dyDescent="0.3">
      <c r="A72" s="124">
        <v>0</v>
      </c>
      <c r="B72" s="344" t="s">
        <v>326</v>
      </c>
      <c r="C72" s="323" t="s">
        <v>0</v>
      </c>
      <c r="D72" s="176" t="s">
        <v>237</v>
      </c>
      <c r="E72" s="188">
        <v>41</v>
      </c>
      <c r="F72" s="192">
        <v>41</v>
      </c>
      <c r="G72" s="125">
        <v>57.9</v>
      </c>
      <c r="H72" s="166">
        <v>70</v>
      </c>
      <c r="I72" s="192">
        <v>45</v>
      </c>
      <c r="J72" s="125">
        <v>12.12</v>
      </c>
      <c r="K72" s="326" t="s">
        <v>0</v>
      </c>
      <c r="L72" s="328" t="s">
        <v>0</v>
      </c>
      <c r="M72" s="330">
        <v>13.3</v>
      </c>
      <c r="N72" s="331">
        <f>IF(M72=" "," ",(M72+$L$7-M75))</f>
        <v>11.700000000000001</v>
      </c>
      <c r="O72" s="333">
        <v>500</v>
      </c>
      <c r="P72" s="370">
        <v>42978</v>
      </c>
      <c r="Q72" s="139">
        <v>43221</v>
      </c>
      <c r="R72" s="140">
        <v>43405</v>
      </c>
      <c r="S72" s="337" t="s">
        <v>316</v>
      </c>
      <c r="T72" s="338"/>
      <c r="U72" s="236">
        <v>1</v>
      </c>
      <c r="V72" s="147" t="s">
        <v>0</v>
      </c>
      <c r="W72" s="148" t="s">
        <v>0</v>
      </c>
      <c r="X72" s="149" t="s">
        <v>0</v>
      </c>
      <c r="Y72" s="150" t="s">
        <v>0</v>
      </c>
      <c r="Z72" s="168" t="s">
        <v>0</v>
      </c>
      <c r="AA72" s="167" t="s">
        <v>0</v>
      </c>
      <c r="AB72" s="169" t="s">
        <v>0</v>
      </c>
      <c r="AC72" s="213" t="s">
        <v>237</v>
      </c>
      <c r="AD72" s="216" t="s">
        <v>265</v>
      </c>
      <c r="AE72" s="215">
        <f>E72+F72/60+G72/60/60</f>
        <v>41.699416666666664</v>
      </c>
      <c r="AF72" s="216" t="s">
        <v>266</v>
      </c>
      <c r="AG72" s="215" t="e">
        <f>E75+F75/60+G75/60/60</f>
        <v>#VALUE!</v>
      </c>
      <c r="AH72" s="222" t="s">
        <v>272</v>
      </c>
      <c r="AI72" s="215" t="e">
        <f>AG72-AE72</f>
        <v>#VALUE!</v>
      </c>
      <c r="AJ72" s="216" t="s">
        <v>274</v>
      </c>
      <c r="AK72" s="215" t="e">
        <f>AI73*60*COS((AE72+AG72)/2*PI()/180)</f>
        <v>#VALUE!</v>
      </c>
      <c r="AL72" s="216" t="s">
        <v>276</v>
      </c>
      <c r="AM72" s="215" t="e">
        <f>AK72*6076.12</f>
        <v>#VALUE!</v>
      </c>
      <c r="AN72" s="216" t="s">
        <v>279</v>
      </c>
      <c r="AO72" s="215">
        <f>AE72*PI()/180</f>
        <v>0.72779211699433211</v>
      </c>
      <c r="AP72" s="216" t="s">
        <v>282</v>
      </c>
      <c r="AQ72" s="215" t="e">
        <f>AG72 *PI()/180</f>
        <v>#VALUE!</v>
      </c>
      <c r="AR72" s="216" t="s">
        <v>284</v>
      </c>
      <c r="AS72" s="215" t="e">
        <f>1*ATAN2(COS(AO72)*SIN(AQ72)-SIN(AO72)*COS(AQ72)*COS(AQ73-AO73),SIN(AQ73-AO73)*COS(AQ72))</f>
        <v>#VALUE!</v>
      </c>
      <c r="AT72" s="217" t="s">
        <v>287</v>
      </c>
      <c r="AU72" s="223" t="e">
        <f>SQRT(AK73*AK73+AK72*AK72)</f>
        <v>#VALUE!</v>
      </c>
    </row>
    <row r="73" spans="1:47" s="120" customFormat="1" ht="15.95" customHeight="1" thickTop="1" thickBot="1" x14ac:dyDescent="0.3">
      <c r="A73" s="178">
        <v>100117952170</v>
      </c>
      <c r="B73" s="345"/>
      <c r="C73" s="324"/>
      <c r="D73" s="176" t="s">
        <v>242</v>
      </c>
      <c r="E73" s="317" t="s">
        <v>262</v>
      </c>
      <c r="F73" s="318"/>
      <c r="G73" s="318"/>
      <c r="H73" s="318"/>
      <c r="I73" s="318"/>
      <c r="J73" s="319"/>
      <c r="K73" s="327"/>
      <c r="L73" s="329"/>
      <c r="M73" s="330"/>
      <c r="N73" s="332"/>
      <c r="O73" s="334"/>
      <c r="P73" s="371"/>
      <c r="Q73" s="365" t="s">
        <v>327</v>
      </c>
      <c r="R73" s="366"/>
      <c r="S73" s="366"/>
      <c r="T73" s="366"/>
      <c r="U73" s="347" t="s">
        <v>290</v>
      </c>
      <c r="V73" s="348"/>
      <c r="W73" s="348"/>
      <c r="X73" s="348"/>
      <c r="Y73" s="349"/>
      <c r="Z73" s="516"/>
      <c r="AA73" s="517"/>
      <c r="AB73" s="518"/>
      <c r="AC73" s="213" t="s">
        <v>192</v>
      </c>
      <c r="AD73" s="216" t="s">
        <v>267</v>
      </c>
      <c r="AE73" s="215">
        <f>H72+I72/60+J72/60/60</f>
        <v>70.753366666666665</v>
      </c>
      <c r="AF73" s="216" t="s">
        <v>268</v>
      </c>
      <c r="AG73" s="215" t="e">
        <f>H75+I75/60+J75/60/60</f>
        <v>#VALUE!</v>
      </c>
      <c r="AH73" s="222" t="s">
        <v>273</v>
      </c>
      <c r="AI73" s="215" t="e">
        <f>AE73-AG73</f>
        <v>#VALUE!</v>
      </c>
      <c r="AJ73" s="216" t="s">
        <v>275</v>
      </c>
      <c r="AK73" s="215" t="e">
        <f>AI72*60</f>
        <v>#VALUE!</v>
      </c>
      <c r="AL73" s="216" t="s">
        <v>277</v>
      </c>
      <c r="AM73" s="215" t="e">
        <f>AK73*6076.12</f>
        <v>#VALUE!</v>
      </c>
      <c r="AN73" s="216" t="s">
        <v>280</v>
      </c>
      <c r="AO73" s="215">
        <f>AE73*PI()/180</f>
        <v>1.2348792052041386</v>
      </c>
      <c r="AP73" s="216" t="s">
        <v>283</v>
      </c>
      <c r="AQ73" s="215" t="e">
        <f>AG73*PI()/180</f>
        <v>#VALUE!</v>
      </c>
      <c r="AR73" s="216" t="s">
        <v>285</v>
      </c>
      <c r="AS73" s="214" t="e">
        <f>IF(360+AS72/(2*PI())*360&gt;360,AS72/(PI())*360,360+AS72/(2*PI())*360)</f>
        <v>#VALUE!</v>
      </c>
      <c r="AT73" s="218"/>
      <c r="AU73" s="218"/>
    </row>
    <row r="74" spans="1:47" s="120" customFormat="1" ht="15.95" customHeight="1" thickBot="1" x14ac:dyDescent="0.3">
      <c r="A74" s="270">
        <v>13</v>
      </c>
      <c r="B74" s="345"/>
      <c r="C74" s="324"/>
      <c r="D74" s="176" t="s">
        <v>243</v>
      </c>
      <c r="E74" s="320" t="s">
        <v>261</v>
      </c>
      <c r="F74" s="321"/>
      <c r="G74" s="321"/>
      <c r="H74" s="321"/>
      <c r="I74" s="321"/>
      <c r="J74" s="322"/>
      <c r="K74" s="126" t="s">
        <v>16</v>
      </c>
      <c r="L74" s="232" t="s">
        <v>288</v>
      </c>
      <c r="M74" s="127" t="s">
        <v>250</v>
      </c>
      <c r="N74" s="128" t="s">
        <v>4</v>
      </c>
      <c r="O74" s="129" t="s">
        <v>18</v>
      </c>
      <c r="P74" s="245" t="s">
        <v>188</v>
      </c>
      <c r="Q74" s="367"/>
      <c r="R74" s="366"/>
      <c r="S74" s="366"/>
      <c r="T74" s="366"/>
      <c r="U74" s="350"/>
      <c r="V74" s="351"/>
      <c r="W74" s="351"/>
      <c r="X74" s="351"/>
      <c r="Y74" s="352"/>
      <c r="Z74" s="519"/>
      <c r="AA74" s="520"/>
      <c r="AB74" s="521"/>
      <c r="AC74" s="219"/>
      <c r="AD74" s="218"/>
      <c r="AE74" s="218"/>
      <c r="AF74" s="218"/>
      <c r="AG74" s="218"/>
      <c r="AH74" s="218"/>
      <c r="AI74" s="218"/>
      <c r="AJ74" s="218"/>
      <c r="AK74" s="218"/>
      <c r="AL74" s="218"/>
      <c r="AM74" s="218"/>
      <c r="AN74" s="218"/>
      <c r="AO74" s="218"/>
      <c r="AP74" s="218"/>
      <c r="AQ74" s="218"/>
      <c r="AR74" s="216" t="s">
        <v>286</v>
      </c>
      <c r="AS74" s="214" t="e">
        <f>61.582*ACOS(SIN(AE72)*SIN(AG72)+COS(AE72)*COS(AG72)*(AE73-AG73))*6076.12</f>
        <v>#VALUE!</v>
      </c>
      <c r="AT74" s="218"/>
      <c r="AU74" s="218"/>
    </row>
    <row r="75" spans="1:47" s="119" customFormat="1" ht="35.1" customHeight="1" thickTop="1" thickBot="1" x14ac:dyDescent="0.3">
      <c r="A75" s="174" t="str">
        <f>IF(Z72=1,"VERIFIED",IF(AA72=1,"CHECKED",IF(V72=1,"RECHECK",IF(X72=1,"VERIFY",IF(Y72=1,"NEED APP","NOT SCHED")))))</f>
        <v>NOT SCHED</v>
      </c>
      <c r="B75" s="346"/>
      <c r="C75" s="325"/>
      <c r="D75" s="177" t="s">
        <v>192</v>
      </c>
      <c r="E75" s="190" t="s">
        <v>0</v>
      </c>
      <c r="F75" s="194" t="s">
        <v>0</v>
      </c>
      <c r="G75" s="185" t="s">
        <v>0</v>
      </c>
      <c r="H75" s="184" t="s">
        <v>0</v>
      </c>
      <c r="I75" s="194" t="s">
        <v>0</v>
      </c>
      <c r="J75" s="185" t="s">
        <v>0</v>
      </c>
      <c r="K75" s="130" t="str">
        <f>$N$7</f>
        <v xml:space="preserve"> </v>
      </c>
      <c r="L75" s="225" t="str">
        <f>IF(E75=" ","Not being used ",AU72*6076.12)</f>
        <v xml:space="preserve">Not being used </v>
      </c>
      <c r="M75" s="224">
        <v>1.6</v>
      </c>
      <c r="N75" s="301" t="str">
        <f>IF(W72=1,"Need Photo","Has Photo")</f>
        <v>Has Photo</v>
      </c>
      <c r="O75" s="258" t="s">
        <v>260</v>
      </c>
      <c r="P75" s="247" t="str">
        <f>IF(E75=" ","Not being used",(IF(L75&gt;O72,"OFF STA","ON STA")))</f>
        <v>Not being used</v>
      </c>
      <c r="Q75" s="368"/>
      <c r="R75" s="369"/>
      <c r="S75" s="369"/>
      <c r="T75" s="369"/>
      <c r="U75" s="353"/>
      <c r="V75" s="354"/>
      <c r="W75" s="354"/>
      <c r="X75" s="354"/>
      <c r="Y75" s="355"/>
      <c r="Z75" s="519"/>
      <c r="AA75" s="520"/>
      <c r="AB75" s="521"/>
      <c r="AC75" s="118"/>
    </row>
    <row r="76" spans="1:47" s="117" customFormat="1" ht="9" customHeight="1" thickTop="1" thickBot="1" x14ac:dyDescent="0.3">
      <c r="A76" s="208" t="s">
        <v>0</v>
      </c>
      <c r="B76" s="132" t="s">
        <v>11</v>
      </c>
      <c r="C76" s="133"/>
      <c r="D76" s="134" t="s">
        <v>12</v>
      </c>
      <c r="E76" s="187" t="s">
        <v>246</v>
      </c>
      <c r="F76" s="187" t="s">
        <v>247</v>
      </c>
      <c r="G76" s="179" t="s">
        <v>248</v>
      </c>
      <c r="H76" s="134" t="s">
        <v>246</v>
      </c>
      <c r="I76" s="187" t="s">
        <v>247</v>
      </c>
      <c r="J76" s="179" t="s">
        <v>248</v>
      </c>
      <c r="K76" s="135" t="s">
        <v>13</v>
      </c>
      <c r="L76" s="136" t="s">
        <v>14</v>
      </c>
      <c r="M76" s="136" t="s">
        <v>17</v>
      </c>
      <c r="N76" s="303" t="s">
        <v>15</v>
      </c>
      <c r="O76" s="304" t="s">
        <v>19</v>
      </c>
      <c r="P76" s="305" t="s">
        <v>256</v>
      </c>
      <c r="Q76" s="141" t="s">
        <v>252</v>
      </c>
      <c r="R76" s="142"/>
      <c r="S76" s="143" t="s">
        <v>191</v>
      </c>
      <c r="T76" s="235"/>
      <c r="U76" s="311" t="s">
        <v>289</v>
      </c>
      <c r="V76" s="312"/>
      <c r="W76" s="312"/>
      <c r="X76" s="312"/>
      <c r="Y76" s="313"/>
      <c r="Z76" s="144" t="s">
        <v>238</v>
      </c>
      <c r="AA76" s="145" t="s">
        <v>239</v>
      </c>
      <c r="AB76" s="146" t="s">
        <v>240</v>
      </c>
      <c r="AC76" s="209"/>
      <c r="AD76" s="210"/>
      <c r="AE76" s="211" t="s">
        <v>269</v>
      </c>
      <c r="AF76" s="210"/>
      <c r="AG76" s="211" t="s">
        <v>270</v>
      </c>
      <c r="AH76" s="211"/>
      <c r="AI76" s="211" t="s">
        <v>271</v>
      </c>
      <c r="AJ76" s="210"/>
      <c r="AK76" s="212" t="s">
        <v>281</v>
      </c>
      <c r="AL76" s="210"/>
      <c r="AM76" s="211"/>
      <c r="AN76" s="210"/>
      <c r="AO76" s="212" t="s">
        <v>278</v>
      </c>
      <c r="AP76" s="210"/>
      <c r="AQ76" s="211"/>
      <c r="AR76" s="210"/>
      <c r="AS76" s="211"/>
      <c r="AT76" s="210"/>
      <c r="AU76" s="210"/>
    </row>
    <row r="77" spans="1:47" s="120" customFormat="1" ht="15.95" customHeight="1" thickBot="1" x14ac:dyDescent="0.3">
      <c r="A77" s="252">
        <v>0</v>
      </c>
      <c r="B77" s="344" t="s">
        <v>323</v>
      </c>
      <c r="C77" s="323" t="s">
        <v>0</v>
      </c>
      <c r="D77" s="176" t="s">
        <v>237</v>
      </c>
      <c r="E77" s="188">
        <v>41</v>
      </c>
      <c r="F77" s="192">
        <v>41</v>
      </c>
      <c r="G77" s="125">
        <v>58.62</v>
      </c>
      <c r="H77" s="166">
        <v>70</v>
      </c>
      <c r="I77" s="192">
        <v>45</v>
      </c>
      <c r="J77" s="125">
        <v>12.06</v>
      </c>
      <c r="K77" s="326" t="s">
        <v>0</v>
      </c>
      <c r="L77" s="328" t="s">
        <v>0</v>
      </c>
      <c r="M77" s="330">
        <v>17</v>
      </c>
      <c r="N77" s="331">
        <f>IF(M77=" "," ",(M77+$L$7-M80))</f>
        <v>14.2</v>
      </c>
      <c r="O77" s="333">
        <v>500</v>
      </c>
      <c r="P77" s="370">
        <v>42616</v>
      </c>
      <c r="Q77" s="139" t="s">
        <v>300</v>
      </c>
      <c r="R77" s="140"/>
      <c r="S77" s="337" t="s">
        <v>316</v>
      </c>
      <c r="T77" s="338"/>
      <c r="U77" s="236">
        <v>1</v>
      </c>
      <c r="V77" s="147" t="s">
        <v>0</v>
      </c>
      <c r="W77" s="148" t="s">
        <v>0</v>
      </c>
      <c r="X77" s="149" t="s">
        <v>0</v>
      </c>
      <c r="Y77" s="150" t="s">
        <v>0</v>
      </c>
      <c r="Z77" s="151" t="s">
        <v>0</v>
      </c>
      <c r="AA77" s="147"/>
      <c r="AB77" s="152" t="s">
        <v>0</v>
      </c>
      <c r="AC77" s="213" t="s">
        <v>237</v>
      </c>
      <c r="AD77" s="216" t="s">
        <v>265</v>
      </c>
      <c r="AE77" s="215">
        <f>E77+F77/60+G77/60/60</f>
        <v>41.699616666666664</v>
      </c>
      <c r="AF77" s="216" t="s">
        <v>266</v>
      </c>
      <c r="AG77" s="215" t="e">
        <f>E80+F80/60+G80/60/60</f>
        <v>#VALUE!</v>
      </c>
      <c r="AH77" s="222" t="s">
        <v>272</v>
      </c>
      <c r="AI77" s="215" t="e">
        <f>AG77-AE77</f>
        <v>#VALUE!</v>
      </c>
      <c r="AJ77" s="216" t="s">
        <v>274</v>
      </c>
      <c r="AK77" s="215" t="e">
        <f>AI78*60*COS((AE77+AG77)/2*PI()/180)</f>
        <v>#VALUE!</v>
      </c>
      <c r="AL77" s="216" t="s">
        <v>276</v>
      </c>
      <c r="AM77" s="215" t="e">
        <f>AK77*6076.12</f>
        <v>#VALUE!</v>
      </c>
      <c r="AN77" s="216" t="s">
        <v>279</v>
      </c>
      <c r="AO77" s="215">
        <f>AE77*PI()/180</f>
        <v>0.72779560765283613</v>
      </c>
      <c r="AP77" s="216" t="s">
        <v>282</v>
      </c>
      <c r="AQ77" s="215" t="e">
        <f>AG77 *PI()/180</f>
        <v>#VALUE!</v>
      </c>
      <c r="AR77" s="216" t="s">
        <v>284</v>
      </c>
      <c r="AS77" s="215" t="e">
        <f>1*ATAN2(COS(AO77)*SIN(AQ77)-SIN(AO77)*COS(AQ77)*COS(AQ78-AO78),SIN(AQ78-AO78)*COS(AQ77))</f>
        <v>#VALUE!</v>
      </c>
      <c r="AT77" s="217" t="s">
        <v>287</v>
      </c>
      <c r="AU77" s="223" t="e">
        <f>SQRT(AK78*AK78+AK77*AK77)</f>
        <v>#VALUE!</v>
      </c>
    </row>
    <row r="78" spans="1:47" s="120" customFormat="1" ht="15.95" customHeight="1" thickTop="1" thickBot="1" x14ac:dyDescent="0.3">
      <c r="A78" s="255">
        <v>100117330930</v>
      </c>
      <c r="B78" s="345"/>
      <c r="C78" s="324"/>
      <c r="D78" s="176" t="s">
        <v>242</v>
      </c>
      <c r="E78" s="317" t="s">
        <v>262</v>
      </c>
      <c r="F78" s="318"/>
      <c r="G78" s="318"/>
      <c r="H78" s="318"/>
      <c r="I78" s="318"/>
      <c r="J78" s="319"/>
      <c r="K78" s="327"/>
      <c r="L78" s="329"/>
      <c r="M78" s="330"/>
      <c r="N78" s="332"/>
      <c r="O78" s="334"/>
      <c r="P78" s="371"/>
      <c r="Q78" s="365" t="s">
        <v>394</v>
      </c>
      <c r="R78" s="421"/>
      <c r="S78" s="421"/>
      <c r="T78" s="421"/>
      <c r="U78" s="347" t="s">
        <v>290</v>
      </c>
      <c r="V78" s="348"/>
      <c r="W78" s="348"/>
      <c r="X78" s="348"/>
      <c r="Y78" s="349"/>
      <c r="Z78" s="379" t="s">
        <v>335</v>
      </c>
      <c r="AA78" s="380"/>
      <c r="AB78" s="381"/>
      <c r="AC78" s="213" t="s">
        <v>192</v>
      </c>
      <c r="AD78" s="216" t="s">
        <v>267</v>
      </c>
      <c r="AE78" s="215">
        <f>H77+I77/60+J77/60/60</f>
        <v>70.753349999999998</v>
      </c>
      <c r="AF78" s="216" t="s">
        <v>268</v>
      </c>
      <c r="AG78" s="215" t="e">
        <f>H80+I80/60+J80/60/60</f>
        <v>#VALUE!</v>
      </c>
      <c r="AH78" s="222" t="s">
        <v>273</v>
      </c>
      <c r="AI78" s="215" t="e">
        <f>AE78-AG78</f>
        <v>#VALUE!</v>
      </c>
      <c r="AJ78" s="216" t="s">
        <v>275</v>
      </c>
      <c r="AK78" s="215" t="e">
        <f>AI77*60</f>
        <v>#VALUE!</v>
      </c>
      <c r="AL78" s="216" t="s">
        <v>277</v>
      </c>
      <c r="AM78" s="215" t="e">
        <f>AK78*6076.12</f>
        <v>#VALUE!</v>
      </c>
      <c r="AN78" s="216" t="s">
        <v>280</v>
      </c>
      <c r="AO78" s="215">
        <f>AE78*PI()/180</f>
        <v>1.23487891431593</v>
      </c>
      <c r="AP78" s="216" t="s">
        <v>283</v>
      </c>
      <c r="AQ78" s="215" t="e">
        <f>AG78*PI()/180</f>
        <v>#VALUE!</v>
      </c>
      <c r="AR78" s="216" t="s">
        <v>285</v>
      </c>
      <c r="AS78" s="214" t="e">
        <f>IF(360+AS77/(2*PI())*360&gt;360,AS77/(PI())*360,360+AS77/(2*PI())*360)</f>
        <v>#VALUE!</v>
      </c>
      <c r="AT78" s="218"/>
      <c r="AU78" s="218"/>
    </row>
    <row r="79" spans="1:47" s="120" customFormat="1" ht="15.95" customHeight="1" thickBot="1" x14ac:dyDescent="0.3">
      <c r="A79" s="270">
        <v>14</v>
      </c>
      <c r="B79" s="345"/>
      <c r="C79" s="324"/>
      <c r="D79" s="176" t="s">
        <v>243</v>
      </c>
      <c r="E79" s="320" t="s">
        <v>261</v>
      </c>
      <c r="F79" s="321"/>
      <c r="G79" s="321"/>
      <c r="H79" s="321"/>
      <c r="I79" s="321"/>
      <c r="J79" s="322"/>
      <c r="K79" s="126" t="s">
        <v>16</v>
      </c>
      <c r="L79" s="232" t="s">
        <v>288</v>
      </c>
      <c r="M79" s="127">
        <v>4.2</v>
      </c>
      <c r="N79" s="128" t="s">
        <v>4</v>
      </c>
      <c r="O79" s="129" t="s">
        <v>18</v>
      </c>
      <c r="P79" s="245" t="s">
        <v>188</v>
      </c>
      <c r="Q79" s="422"/>
      <c r="R79" s="421"/>
      <c r="S79" s="421"/>
      <c r="T79" s="421"/>
      <c r="U79" s="350"/>
      <c r="V79" s="351"/>
      <c r="W79" s="351"/>
      <c r="X79" s="351"/>
      <c r="Y79" s="352"/>
      <c r="Z79" s="382"/>
      <c r="AA79" s="383"/>
      <c r="AB79" s="384"/>
      <c r="AC79" s="219"/>
      <c r="AD79" s="218"/>
      <c r="AE79" s="218"/>
      <c r="AF79" s="218"/>
      <c r="AG79" s="218"/>
      <c r="AH79" s="218"/>
      <c r="AI79" s="218"/>
      <c r="AJ79" s="218"/>
      <c r="AK79" s="218"/>
      <c r="AL79" s="218"/>
      <c r="AM79" s="218"/>
      <c r="AN79" s="218"/>
      <c r="AO79" s="218"/>
      <c r="AP79" s="218"/>
      <c r="AQ79" s="218"/>
      <c r="AR79" s="216" t="s">
        <v>286</v>
      </c>
      <c r="AS79" s="214" t="e">
        <f>61.582*ACOS(SIN(AE77)*SIN(AG77)+COS(AE77)*COS(AG77)*(AE78-AG78))*6076.12</f>
        <v>#VALUE!</v>
      </c>
      <c r="AT79" s="218"/>
      <c r="AU79" s="218"/>
    </row>
    <row r="80" spans="1:47" s="119" customFormat="1" ht="35.1" customHeight="1" thickTop="1" thickBot="1" x14ac:dyDescent="0.3">
      <c r="A80" s="174" t="str">
        <f>IF(Z77=1,"VERIFIED",IF(AA77=1,"CHECKED",IF(V77=1,"RECHECK",IF(X77=1,"VERIFY",IF(Y77=1,"NEED APP","NOT SCHED")))))</f>
        <v>NOT SCHED</v>
      </c>
      <c r="B80" s="346"/>
      <c r="C80" s="325"/>
      <c r="D80" s="177" t="s">
        <v>192</v>
      </c>
      <c r="E80" s="190" t="s">
        <v>0</v>
      </c>
      <c r="F80" s="194" t="s">
        <v>0</v>
      </c>
      <c r="G80" s="185" t="s">
        <v>0</v>
      </c>
      <c r="H80" s="184" t="s">
        <v>0</v>
      </c>
      <c r="I80" s="194" t="s">
        <v>0</v>
      </c>
      <c r="J80" s="185" t="s">
        <v>0</v>
      </c>
      <c r="K80" s="130" t="str">
        <f>$N$7</f>
        <v xml:space="preserve"> </v>
      </c>
      <c r="L80" s="225" t="str">
        <f>IF(E80=" ","Not being used ",AU77*6076.12)</f>
        <v xml:space="preserve">Not being used </v>
      </c>
      <c r="M80" s="224">
        <v>2.8</v>
      </c>
      <c r="N80" s="153" t="str">
        <f>IF(W77=1,"Need Photo","Has Photo")</f>
        <v>Has Photo</v>
      </c>
      <c r="O80" s="175" t="s">
        <v>260</v>
      </c>
      <c r="P80" s="247" t="str">
        <f>IF(E80=" ","Not being used",(IF(L80&gt;O77,"OFF STA","ON STA")))</f>
        <v>Not being used</v>
      </c>
      <c r="Q80" s="423"/>
      <c r="R80" s="424"/>
      <c r="S80" s="424"/>
      <c r="T80" s="424"/>
      <c r="U80" s="353"/>
      <c r="V80" s="354"/>
      <c r="W80" s="354"/>
      <c r="X80" s="354"/>
      <c r="Y80" s="355"/>
      <c r="Z80" s="385"/>
      <c r="AA80" s="386"/>
      <c r="AB80" s="387"/>
      <c r="AC80" s="118"/>
    </row>
    <row r="81" spans="1:47" s="117" customFormat="1" ht="9" customHeight="1" thickTop="1" thickBot="1" x14ac:dyDescent="0.3">
      <c r="A81" s="131" t="s">
        <v>0</v>
      </c>
      <c r="B81" s="132" t="s">
        <v>11</v>
      </c>
      <c r="C81" s="133"/>
      <c r="D81" s="134" t="s">
        <v>12</v>
      </c>
      <c r="E81" s="187" t="s">
        <v>246</v>
      </c>
      <c r="F81" s="187" t="s">
        <v>247</v>
      </c>
      <c r="G81" s="179" t="s">
        <v>248</v>
      </c>
      <c r="H81" s="134" t="s">
        <v>246</v>
      </c>
      <c r="I81" s="187" t="s">
        <v>247</v>
      </c>
      <c r="J81" s="179" t="s">
        <v>248</v>
      </c>
      <c r="K81" s="135" t="s">
        <v>13</v>
      </c>
      <c r="L81" s="136" t="s">
        <v>14</v>
      </c>
      <c r="M81" s="136" t="s">
        <v>17</v>
      </c>
      <c r="N81" s="137" t="s">
        <v>15</v>
      </c>
      <c r="O81" s="138" t="s">
        <v>19</v>
      </c>
      <c r="P81" s="244" t="s">
        <v>256</v>
      </c>
      <c r="Q81" s="141" t="s">
        <v>252</v>
      </c>
      <c r="R81" s="142"/>
      <c r="S81" s="143" t="s">
        <v>191</v>
      </c>
      <c r="T81" s="235"/>
      <c r="U81" s="311" t="s">
        <v>289</v>
      </c>
      <c r="V81" s="312"/>
      <c r="W81" s="312"/>
      <c r="X81" s="312"/>
      <c r="Y81" s="313"/>
      <c r="Z81" s="144" t="s">
        <v>238</v>
      </c>
      <c r="AA81" s="145" t="s">
        <v>239</v>
      </c>
      <c r="AB81" s="146" t="s">
        <v>240</v>
      </c>
      <c r="AC81" s="209"/>
      <c r="AD81" s="210"/>
      <c r="AE81" s="211" t="s">
        <v>269</v>
      </c>
      <c r="AF81" s="210"/>
      <c r="AG81" s="211" t="s">
        <v>270</v>
      </c>
      <c r="AH81" s="211"/>
      <c r="AI81" s="211" t="s">
        <v>271</v>
      </c>
      <c r="AJ81" s="210"/>
      <c r="AK81" s="212" t="s">
        <v>281</v>
      </c>
      <c r="AL81" s="210"/>
      <c r="AM81" s="211"/>
      <c r="AN81" s="210"/>
      <c r="AO81" s="212" t="s">
        <v>278</v>
      </c>
      <c r="AP81" s="210"/>
      <c r="AQ81" s="211"/>
      <c r="AR81" s="210"/>
      <c r="AS81" s="211"/>
      <c r="AT81" s="210"/>
      <c r="AU81" s="210"/>
    </row>
    <row r="82" spans="1:47" s="120" customFormat="1" ht="15.95" customHeight="1" thickBot="1" x14ac:dyDescent="0.3">
      <c r="A82" s="124">
        <v>0</v>
      </c>
      <c r="B82" s="344" t="s">
        <v>330</v>
      </c>
      <c r="C82" s="323" t="s">
        <v>0</v>
      </c>
      <c r="D82" s="176" t="s">
        <v>237</v>
      </c>
      <c r="E82" s="188">
        <v>41</v>
      </c>
      <c r="F82" s="192">
        <v>42</v>
      </c>
      <c r="G82" s="125">
        <v>4.1399999999999997</v>
      </c>
      <c r="H82" s="166">
        <v>70</v>
      </c>
      <c r="I82" s="192">
        <v>44</v>
      </c>
      <c r="J82" s="125">
        <v>56.4</v>
      </c>
      <c r="K82" s="326" t="s">
        <v>0</v>
      </c>
      <c r="L82" s="328" t="s">
        <v>0</v>
      </c>
      <c r="M82" s="330">
        <v>7.3</v>
      </c>
      <c r="N82" s="331">
        <f>IF(M82=" "," ",(M82+$L$7-M85))</f>
        <v>6.8999999999999995</v>
      </c>
      <c r="O82" s="333">
        <v>500</v>
      </c>
      <c r="P82" s="629">
        <v>41845</v>
      </c>
      <c r="Q82" s="139">
        <v>43221</v>
      </c>
      <c r="R82" s="140">
        <v>43405</v>
      </c>
      <c r="S82" s="337" t="s">
        <v>316</v>
      </c>
      <c r="T82" s="338"/>
      <c r="U82" s="236">
        <v>1</v>
      </c>
      <c r="V82" s="147" t="s">
        <v>0</v>
      </c>
      <c r="W82" s="148">
        <v>1</v>
      </c>
      <c r="X82" s="149">
        <v>1</v>
      </c>
      <c r="Y82" s="150" t="s">
        <v>0</v>
      </c>
      <c r="Z82" s="151" t="s">
        <v>0</v>
      </c>
      <c r="AA82" s="147" t="s">
        <v>0</v>
      </c>
      <c r="AB82" s="152" t="s">
        <v>0</v>
      </c>
      <c r="AC82" s="213" t="s">
        <v>237</v>
      </c>
      <c r="AD82" s="216" t="s">
        <v>265</v>
      </c>
      <c r="AE82" s="215">
        <f>E82+F82/60+G82/60/60</f>
        <v>41.701150000000005</v>
      </c>
      <c r="AF82" s="216" t="s">
        <v>266</v>
      </c>
      <c r="AG82" s="215" t="e">
        <f>E85+F85/60+G85/60/60</f>
        <v>#VALUE!</v>
      </c>
      <c r="AH82" s="222" t="s">
        <v>272</v>
      </c>
      <c r="AI82" s="215" t="e">
        <f>AG82-AE82</f>
        <v>#VALUE!</v>
      </c>
      <c r="AJ82" s="216" t="s">
        <v>274</v>
      </c>
      <c r="AK82" s="215" t="e">
        <f>AI83*60*COS((AE82+AG82)/2*PI()/180)</f>
        <v>#VALUE!</v>
      </c>
      <c r="AL82" s="216" t="s">
        <v>276</v>
      </c>
      <c r="AM82" s="215" t="e">
        <f>AK82*6076.12</f>
        <v>#VALUE!</v>
      </c>
      <c r="AN82" s="216" t="s">
        <v>279</v>
      </c>
      <c r="AO82" s="215">
        <f>AE82*PI()/180</f>
        <v>0.72782236936803346</v>
      </c>
      <c r="AP82" s="216" t="s">
        <v>282</v>
      </c>
      <c r="AQ82" s="215" t="e">
        <f>AG82 *PI()/180</f>
        <v>#VALUE!</v>
      </c>
      <c r="AR82" s="216" t="s">
        <v>284</v>
      </c>
      <c r="AS82" s="215" t="e">
        <f>1*ATAN2(COS(AO82)*SIN(AQ82)-SIN(AO82)*COS(AQ82)*COS(AQ83-AO83),SIN(AQ83-AO83)*COS(AQ82))</f>
        <v>#VALUE!</v>
      </c>
      <c r="AT82" s="217" t="s">
        <v>287</v>
      </c>
      <c r="AU82" s="223" t="e">
        <f>SQRT(AK83*AK83+AK82*AK82)</f>
        <v>#VALUE!</v>
      </c>
    </row>
    <row r="83" spans="1:47" s="120" customFormat="1" ht="15.95" customHeight="1" thickTop="1" thickBot="1" x14ac:dyDescent="0.3">
      <c r="A83" s="178">
        <v>100117060238</v>
      </c>
      <c r="B83" s="345"/>
      <c r="C83" s="324"/>
      <c r="D83" s="176" t="s">
        <v>242</v>
      </c>
      <c r="E83" s="317" t="s">
        <v>262</v>
      </c>
      <c r="F83" s="318"/>
      <c r="G83" s="318"/>
      <c r="H83" s="318"/>
      <c r="I83" s="318"/>
      <c r="J83" s="319"/>
      <c r="K83" s="327"/>
      <c r="L83" s="329"/>
      <c r="M83" s="330"/>
      <c r="N83" s="332"/>
      <c r="O83" s="334"/>
      <c r="P83" s="630"/>
      <c r="Q83" s="339" t="s">
        <v>331</v>
      </c>
      <c r="R83" s="340"/>
      <c r="S83" s="340"/>
      <c r="T83" s="340"/>
      <c r="U83" s="356" t="s">
        <v>291</v>
      </c>
      <c r="V83" s="357"/>
      <c r="W83" s="357"/>
      <c r="X83" s="357"/>
      <c r="Y83" s="358"/>
      <c r="Z83" s="379" t="s">
        <v>335</v>
      </c>
      <c r="AA83" s="380"/>
      <c r="AB83" s="381"/>
      <c r="AC83" s="213" t="s">
        <v>192</v>
      </c>
      <c r="AD83" s="216" t="s">
        <v>267</v>
      </c>
      <c r="AE83" s="215">
        <f>H82+I82/60+J82/60/60</f>
        <v>70.748999999999995</v>
      </c>
      <c r="AF83" s="216" t="s">
        <v>268</v>
      </c>
      <c r="AG83" s="215" t="e">
        <f>H85+I85/60+J85/60/60</f>
        <v>#VALUE!</v>
      </c>
      <c r="AH83" s="222" t="s">
        <v>273</v>
      </c>
      <c r="AI83" s="215" t="e">
        <f>AE83-AG83</f>
        <v>#VALUE!</v>
      </c>
      <c r="AJ83" s="216" t="s">
        <v>275</v>
      </c>
      <c r="AK83" s="215" t="e">
        <f>AI82*60</f>
        <v>#VALUE!</v>
      </c>
      <c r="AL83" s="216" t="s">
        <v>277</v>
      </c>
      <c r="AM83" s="215" t="e">
        <f>AK83*6076.12</f>
        <v>#VALUE!</v>
      </c>
      <c r="AN83" s="216" t="s">
        <v>280</v>
      </c>
      <c r="AO83" s="215">
        <f>AE83*PI()/180</f>
        <v>1.2348029924934683</v>
      </c>
      <c r="AP83" s="216" t="s">
        <v>283</v>
      </c>
      <c r="AQ83" s="215" t="e">
        <f>AG83*PI()/180</f>
        <v>#VALUE!</v>
      </c>
      <c r="AR83" s="216" t="s">
        <v>285</v>
      </c>
      <c r="AS83" s="214" t="e">
        <f>IF(360+AS82/(2*PI())*360&gt;360,AS82/(PI())*360,360+AS82/(2*PI())*360)</f>
        <v>#VALUE!</v>
      </c>
      <c r="AT83" s="218"/>
      <c r="AU83" s="218"/>
    </row>
    <row r="84" spans="1:47" s="120" customFormat="1" ht="15.95" customHeight="1" thickBot="1" x14ac:dyDescent="0.3">
      <c r="A84" s="270">
        <v>15</v>
      </c>
      <c r="B84" s="345"/>
      <c r="C84" s="324"/>
      <c r="D84" s="176" t="s">
        <v>243</v>
      </c>
      <c r="E84" s="320" t="s">
        <v>261</v>
      </c>
      <c r="F84" s="321"/>
      <c r="G84" s="321"/>
      <c r="H84" s="321"/>
      <c r="I84" s="321"/>
      <c r="J84" s="322"/>
      <c r="K84" s="126" t="s">
        <v>16</v>
      </c>
      <c r="L84" s="232" t="s">
        <v>288</v>
      </c>
      <c r="M84" s="127" t="s">
        <v>250</v>
      </c>
      <c r="N84" s="128" t="s">
        <v>4</v>
      </c>
      <c r="O84" s="129" t="s">
        <v>18</v>
      </c>
      <c r="P84" s="245" t="s">
        <v>188</v>
      </c>
      <c r="Q84" s="341"/>
      <c r="R84" s="340"/>
      <c r="S84" s="340"/>
      <c r="T84" s="340"/>
      <c r="U84" s="359"/>
      <c r="V84" s="360"/>
      <c r="W84" s="360"/>
      <c r="X84" s="360"/>
      <c r="Y84" s="361"/>
      <c r="Z84" s="382"/>
      <c r="AA84" s="383"/>
      <c r="AB84" s="384"/>
      <c r="AC84" s="219"/>
      <c r="AD84" s="218"/>
      <c r="AE84" s="218"/>
      <c r="AF84" s="218"/>
      <c r="AG84" s="218"/>
      <c r="AH84" s="218"/>
      <c r="AI84" s="218"/>
      <c r="AJ84" s="218"/>
      <c r="AK84" s="218"/>
      <c r="AL84" s="218"/>
      <c r="AM84" s="218"/>
      <c r="AN84" s="218"/>
      <c r="AO84" s="218"/>
      <c r="AP84" s="218"/>
      <c r="AQ84" s="218"/>
      <c r="AR84" s="216" t="s">
        <v>286</v>
      </c>
      <c r="AS84" s="214" t="e">
        <f>61.582*ACOS(SIN(AE82)*SIN(AG82)+COS(AE82)*COS(AG82)*(AE83-AG83))*6076.12</f>
        <v>#VALUE!</v>
      </c>
      <c r="AT84" s="218"/>
      <c r="AU84" s="218"/>
    </row>
    <row r="85" spans="1:47" s="119" customFormat="1" ht="35.1" customHeight="1" thickTop="1" thickBot="1" x14ac:dyDescent="0.3">
      <c r="A85" s="251" t="str">
        <f>IF(Z82=1,"VERIFIED",IF(AA82=1,"CHECKED",IF(V82=1,"RECHECK",IF(X82=1,"VERIFY",IF(Y82=1,"NEED APP","NOT SCHED")))))</f>
        <v>VERIFY</v>
      </c>
      <c r="B85" s="346"/>
      <c r="C85" s="325"/>
      <c r="D85" s="177" t="s">
        <v>192</v>
      </c>
      <c r="E85" s="190" t="s">
        <v>0</v>
      </c>
      <c r="F85" s="194" t="s">
        <v>0</v>
      </c>
      <c r="G85" s="185" t="s">
        <v>0</v>
      </c>
      <c r="H85" s="184" t="s">
        <v>0</v>
      </c>
      <c r="I85" s="194" t="s">
        <v>0</v>
      </c>
      <c r="J85" s="185" t="s">
        <v>0</v>
      </c>
      <c r="K85" s="130" t="str">
        <f>$N$7</f>
        <v xml:space="preserve"> </v>
      </c>
      <c r="L85" s="225" t="str">
        <f>IF(E85=" ","Not being used ",AU82*6076.12)</f>
        <v xml:space="preserve">Not being used </v>
      </c>
      <c r="M85" s="224">
        <v>0.4</v>
      </c>
      <c r="N85" s="259" t="str">
        <f>IF(W82=1,"Need Photo","Has Photo")</f>
        <v>Need Photo</v>
      </c>
      <c r="O85" s="175" t="s">
        <v>260</v>
      </c>
      <c r="P85" s="247" t="str">
        <f>IF(E85=" ","Not being used",(IF(L85&gt;O82,"OFF STA","ON STA")))</f>
        <v>Not being used</v>
      </c>
      <c r="Q85" s="342"/>
      <c r="R85" s="343"/>
      <c r="S85" s="343"/>
      <c r="T85" s="343"/>
      <c r="U85" s="362"/>
      <c r="V85" s="363"/>
      <c r="W85" s="363"/>
      <c r="X85" s="363"/>
      <c r="Y85" s="364"/>
      <c r="Z85" s="385"/>
      <c r="AA85" s="386"/>
      <c r="AB85" s="387"/>
      <c r="AC85" s="118"/>
    </row>
    <row r="86" spans="1:47" s="119" customFormat="1" ht="78" customHeight="1" thickTop="1" thickBot="1" x14ac:dyDescent="0.3">
      <c r="A86" s="314" t="s">
        <v>264</v>
      </c>
      <c r="B86" s="315"/>
      <c r="C86" s="315"/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237"/>
      <c r="V86" s="161"/>
      <c r="W86" s="161"/>
      <c r="X86" s="161"/>
      <c r="Y86" s="162"/>
      <c r="Z86" s="163"/>
      <c r="AA86" s="164"/>
      <c r="AB86" s="165"/>
      <c r="AC86" s="118"/>
    </row>
    <row r="87" spans="1:47" s="7" customFormat="1" ht="16.5" customHeight="1" thickTop="1" thickBot="1" x14ac:dyDescent="0.3">
      <c r="A87" s="299" t="s">
        <v>258</v>
      </c>
      <c r="B87" s="279" t="s">
        <v>309</v>
      </c>
      <c r="C87" s="280"/>
      <c r="D87" s="281"/>
      <c r="E87" s="282" t="s">
        <v>249</v>
      </c>
      <c r="F87" s="283"/>
      <c r="G87" s="284"/>
      <c r="H87" s="285" t="s">
        <v>251</v>
      </c>
      <c r="I87" s="283"/>
      <c r="J87" s="284"/>
      <c r="K87" s="294" t="s">
        <v>0</v>
      </c>
      <c r="L87" s="295" t="s">
        <v>0</v>
      </c>
      <c r="M87" s="296" t="s">
        <v>0</v>
      </c>
      <c r="N87" s="297" t="s">
        <v>0</v>
      </c>
      <c r="O87" s="298"/>
      <c r="P87" s="316" t="str">
        <f>$P$2</f>
        <v>D06 - ECHO - Marion Run</v>
      </c>
      <c r="Q87" s="316"/>
      <c r="R87" s="316"/>
      <c r="S87" s="316"/>
      <c r="T87" s="316"/>
      <c r="U87" s="293"/>
      <c r="V87" s="289"/>
      <c r="W87" s="290"/>
      <c r="X87" s="291"/>
      <c r="Y87" s="289"/>
      <c r="Z87" s="291"/>
      <c r="AA87" s="289"/>
      <c r="AB87" s="292"/>
      <c r="AC87" s="8"/>
    </row>
    <row r="88" spans="1:47" s="117" customFormat="1" ht="9" customHeight="1" thickTop="1" thickBot="1" x14ac:dyDescent="0.3">
      <c r="A88" s="233"/>
      <c r="B88" s="132" t="s">
        <v>11</v>
      </c>
      <c r="C88" s="133"/>
      <c r="D88" s="134" t="s">
        <v>12</v>
      </c>
      <c r="E88" s="187" t="s">
        <v>246</v>
      </c>
      <c r="F88" s="187" t="s">
        <v>247</v>
      </c>
      <c r="G88" s="179" t="s">
        <v>248</v>
      </c>
      <c r="H88" s="134" t="s">
        <v>246</v>
      </c>
      <c r="I88" s="187" t="s">
        <v>247</v>
      </c>
      <c r="J88" s="179" t="s">
        <v>248</v>
      </c>
      <c r="K88" s="135" t="s">
        <v>13</v>
      </c>
      <c r="L88" s="136" t="s">
        <v>14</v>
      </c>
      <c r="M88" s="136" t="s">
        <v>17</v>
      </c>
      <c r="N88" s="137" t="s">
        <v>15</v>
      </c>
      <c r="O88" s="138" t="s">
        <v>19</v>
      </c>
      <c r="P88" s="244" t="s">
        <v>256</v>
      </c>
      <c r="Q88" s="141" t="s">
        <v>252</v>
      </c>
      <c r="R88" s="142"/>
      <c r="S88" s="143" t="s">
        <v>191</v>
      </c>
      <c r="T88" s="235"/>
      <c r="U88" s="311" t="s">
        <v>289</v>
      </c>
      <c r="V88" s="312"/>
      <c r="W88" s="312"/>
      <c r="X88" s="312"/>
      <c r="Y88" s="313"/>
      <c r="Z88" s="144" t="s">
        <v>238</v>
      </c>
      <c r="AA88" s="145" t="s">
        <v>239</v>
      </c>
      <c r="AB88" s="146" t="s">
        <v>240</v>
      </c>
      <c r="AC88" s="209"/>
      <c r="AD88" s="210"/>
      <c r="AE88" s="211" t="s">
        <v>269</v>
      </c>
      <c r="AF88" s="210"/>
      <c r="AG88" s="211" t="s">
        <v>270</v>
      </c>
      <c r="AH88" s="211"/>
      <c r="AI88" s="211" t="s">
        <v>271</v>
      </c>
      <c r="AJ88" s="210"/>
      <c r="AK88" s="212" t="s">
        <v>281</v>
      </c>
      <c r="AL88" s="210"/>
      <c r="AM88" s="211"/>
      <c r="AN88" s="210"/>
      <c r="AO88" s="212" t="s">
        <v>278</v>
      </c>
      <c r="AP88" s="210"/>
      <c r="AQ88" s="211"/>
      <c r="AR88" s="210"/>
      <c r="AS88" s="211"/>
      <c r="AT88" s="210"/>
      <c r="AU88" s="210"/>
    </row>
    <row r="89" spans="1:47" s="120" customFormat="1" ht="15.95" customHeight="1" thickBot="1" x14ac:dyDescent="0.3">
      <c r="A89" s="124">
        <v>0</v>
      </c>
      <c r="B89" s="344" t="s">
        <v>332</v>
      </c>
      <c r="C89" s="323" t="s">
        <v>0</v>
      </c>
      <c r="D89" s="176" t="s">
        <v>237</v>
      </c>
      <c r="E89" s="188">
        <v>41</v>
      </c>
      <c r="F89" s="192">
        <v>42</v>
      </c>
      <c r="G89" s="125">
        <v>4.8</v>
      </c>
      <c r="H89" s="166">
        <v>70</v>
      </c>
      <c r="I89" s="192">
        <v>44</v>
      </c>
      <c r="J89" s="125">
        <v>53.52</v>
      </c>
      <c r="K89" s="326" t="s">
        <v>0</v>
      </c>
      <c r="L89" s="328" t="s">
        <v>0</v>
      </c>
      <c r="M89" s="330">
        <v>10.6</v>
      </c>
      <c r="N89" s="331">
        <f>IF(M89=" "," ",(M89+$L$7-M92))</f>
        <v>6.6999999999999993</v>
      </c>
      <c r="O89" s="333">
        <v>500</v>
      </c>
      <c r="P89" s="629">
        <v>41845</v>
      </c>
      <c r="Q89" s="139">
        <v>43221</v>
      </c>
      <c r="R89" s="140">
        <v>43405</v>
      </c>
      <c r="S89" s="337" t="s">
        <v>316</v>
      </c>
      <c r="T89" s="338"/>
      <c r="U89" s="236">
        <v>1</v>
      </c>
      <c r="V89" s="147" t="s">
        <v>0</v>
      </c>
      <c r="W89" s="148">
        <v>1</v>
      </c>
      <c r="X89" s="149">
        <v>1</v>
      </c>
      <c r="Y89" s="150" t="s">
        <v>0</v>
      </c>
      <c r="Z89" s="151" t="s">
        <v>0</v>
      </c>
      <c r="AA89" s="147" t="s">
        <v>0</v>
      </c>
      <c r="AB89" s="152" t="s">
        <v>0</v>
      </c>
      <c r="AC89" s="213" t="s">
        <v>237</v>
      </c>
      <c r="AD89" s="216" t="s">
        <v>265</v>
      </c>
      <c r="AE89" s="215">
        <f>E89+F89/60+G89/60/60</f>
        <v>41.701333333333338</v>
      </c>
      <c r="AF89" s="216" t="s">
        <v>266</v>
      </c>
      <c r="AG89" s="215" t="e">
        <f>E92+F92/60+G92/60/60</f>
        <v>#VALUE!</v>
      </c>
      <c r="AH89" s="222" t="s">
        <v>272</v>
      </c>
      <c r="AI89" s="215" t="e">
        <f>AG89-AE89</f>
        <v>#VALUE!</v>
      </c>
      <c r="AJ89" s="216" t="s">
        <v>274</v>
      </c>
      <c r="AK89" s="215" t="e">
        <f>AI90*60*COS((AE89+AG89)/2*PI()/180)</f>
        <v>#VALUE!</v>
      </c>
      <c r="AL89" s="216" t="s">
        <v>276</v>
      </c>
      <c r="AM89" s="215" t="e">
        <f>AK89*6076.12</f>
        <v>#VALUE!</v>
      </c>
      <c r="AN89" s="216" t="s">
        <v>279</v>
      </c>
      <c r="AO89" s="215">
        <f>AE89*PI()/180</f>
        <v>0.72782556913832874</v>
      </c>
      <c r="AP89" s="216" t="s">
        <v>282</v>
      </c>
      <c r="AQ89" s="215" t="e">
        <f>AG89 *PI()/180</f>
        <v>#VALUE!</v>
      </c>
      <c r="AR89" s="216" t="s">
        <v>284</v>
      </c>
      <c r="AS89" s="215" t="e">
        <f>1*ATAN2(COS(AO89)*SIN(AQ89)-SIN(AO89)*COS(AQ89)*COS(AQ90-AO90),SIN(AQ90-AO90)*COS(AQ89))</f>
        <v>#VALUE!</v>
      </c>
      <c r="AT89" s="217" t="s">
        <v>287</v>
      </c>
      <c r="AU89" s="223" t="e">
        <f>SQRT(AK90*AK90+AK89*AK89)</f>
        <v>#VALUE!</v>
      </c>
    </row>
    <row r="90" spans="1:47" s="120" customFormat="1" ht="15.95" customHeight="1" thickTop="1" thickBot="1" x14ac:dyDescent="0.3">
      <c r="A90" s="178">
        <v>100117287653</v>
      </c>
      <c r="B90" s="345"/>
      <c r="C90" s="324"/>
      <c r="D90" s="176" t="s">
        <v>242</v>
      </c>
      <c r="E90" s="317" t="s">
        <v>262</v>
      </c>
      <c r="F90" s="318"/>
      <c r="G90" s="318"/>
      <c r="H90" s="318"/>
      <c r="I90" s="318"/>
      <c r="J90" s="319"/>
      <c r="K90" s="327"/>
      <c r="L90" s="329"/>
      <c r="M90" s="330"/>
      <c r="N90" s="332"/>
      <c r="O90" s="334"/>
      <c r="P90" s="630"/>
      <c r="Q90" s="339" t="s">
        <v>331</v>
      </c>
      <c r="R90" s="340"/>
      <c r="S90" s="340"/>
      <c r="T90" s="340"/>
      <c r="U90" s="356" t="s">
        <v>291</v>
      </c>
      <c r="V90" s="357"/>
      <c r="W90" s="357"/>
      <c r="X90" s="357"/>
      <c r="Y90" s="358"/>
      <c r="Z90" s="379" t="s">
        <v>335</v>
      </c>
      <c r="AA90" s="380"/>
      <c r="AB90" s="381"/>
      <c r="AC90" s="213" t="s">
        <v>192</v>
      </c>
      <c r="AD90" s="216" t="s">
        <v>267</v>
      </c>
      <c r="AE90" s="215">
        <f>H89+I89/60+J89/60/60</f>
        <v>70.748199999999997</v>
      </c>
      <c r="AF90" s="216" t="s">
        <v>268</v>
      </c>
      <c r="AG90" s="215" t="e">
        <f>H92+I92/60+J92/60/60</f>
        <v>#VALUE!</v>
      </c>
      <c r="AH90" s="222" t="s">
        <v>273</v>
      </c>
      <c r="AI90" s="215" t="e">
        <f>AE90-AG90</f>
        <v>#VALUE!</v>
      </c>
      <c r="AJ90" s="216" t="s">
        <v>275</v>
      </c>
      <c r="AK90" s="215" t="e">
        <f>AI89*60</f>
        <v>#VALUE!</v>
      </c>
      <c r="AL90" s="216" t="s">
        <v>277</v>
      </c>
      <c r="AM90" s="215" t="e">
        <f>AK90*6076.12</f>
        <v>#VALUE!</v>
      </c>
      <c r="AN90" s="216" t="s">
        <v>280</v>
      </c>
      <c r="AO90" s="215">
        <f>AE90*PI()/180</f>
        <v>1.2347890298594522</v>
      </c>
      <c r="AP90" s="216" t="s">
        <v>283</v>
      </c>
      <c r="AQ90" s="215" t="e">
        <f>AG90*PI()/180</f>
        <v>#VALUE!</v>
      </c>
      <c r="AR90" s="216" t="s">
        <v>285</v>
      </c>
      <c r="AS90" s="214" t="e">
        <f>IF(360+AS89/(2*PI())*360&gt;360,AS89/(PI())*360,360+AS89/(2*PI())*360)</f>
        <v>#VALUE!</v>
      </c>
      <c r="AT90" s="218"/>
      <c r="AU90" s="218"/>
    </row>
    <row r="91" spans="1:47" s="120" customFormat="1" ht="15.95" customHeight="1" thickBot="1" x14ac:dyDescent="0.3">
      <c r="A91" s="270">
        <v>16</v>
      </c>
      <c r="B91" s="345"/>
      <c r="C91" s="324"/>
      <c r="D91" s="176" t="s">
        <v>243</v>
      </c>
      <c r="E91" s="320" t="s">
        <v>261</v>
      </c>
      <c r="F91" s="321"/>
      <c r="G91" s="321"/>
      <c r="H91" s="321"/>
      <c r="I91" s="321"/>
      <c r="J91" s="322"/>
      <c r="K91" s="126" t="s">
        <v>16</v>
      </c>
      <c r="L91" s="232" t="s">
        <v>288</v>
      </c>
      <c r="M91" s="127" t="s">
        <v>250</v>
      </c>
      <c r="N91" s="128" t="s">
        <v>4</v>
      </c>
      <c r="O91" s="129" t="s">
        <v>18</v>
      </c>
      <c r="P91" s="245" t="s">
        <v>188</v>
      </c>
      <c r="Q91" s="341"/>
      <c r="R91" s="340"/>
      <c r="S91" s="340"/>
      <c r="T91" s="340"/>
      <c r="U91" s="359"/>
      <c r="V91" s="360"/>
      <c r="W91" s="360"/>
      <c r="X91" s="360"/>
      <c r="Y91" s="361"/>
      <c r="Z91" s="382"/>
      <c r="AA91" s="383"/>
      <c r="AB91" s="384"/>
      <c r="AC91" s="219"/>
      <c r="AD91" s="218"/>
      <c r="AE91" s="218"/>
      <c r="AF91" s="218"/>
      <c r="AG91" s="218"/>
      <c r="AH91" s="218"/>
      <c r="AI91" s="218"/>
      <c r="AJ91" s="218"/>
      <c r="AK91" s="218"/>
      <c r="AL91" s="218"/>
      <c r="AM91" s="218"/>
      <c r="AN91" s="218"/>
      <c r="AO91" s="218"/>
      <c r="AP91" s="218"/>
      <c r="AQ91" s="218"/>
      <c r="AR91" s="216" t="s">
        <v>286</v>
      </c>
      <c r="AS91" s="214" t="e">
        <f>61.582*ACOS(SIN(AE89)*SIN(AG89)+COS(AE89)*COS(AG89)*(AE90-AG90))*6076.12</f>
        <v>#VALUE!</v>
      </c>
      <c r="AT91" s="218"/>
      <c r="AU91" s="218"/>
    </row>
    <row r="92" spans="1:47" s="119" customFormat="1" ht="35.1" customHeight="1" thickTop="1" thickBot="1" x14ac:dyDescent="0.3">
      <c r="A92" s="251" t="str">
        <f>IF(Z89=1,"VERIFIED",IF(AA89=1,"CHECKED",IF(V89=1,"RECHECK",IF(X89=1,"VERIFY",IF(Y89=1,"NEED APP","NOT SCHED")))))</f>
        <v>VERIFY</v>
      </c>
      <c r="B92" s="346"/>
      <c r="C92" s="325"/>
      <c r="D92" s="177" t="s">
        <v>192</v>
      </c>
      <c r="E92" s="190" t="s">
        <v>0</v>
      </c>
      <c r="F92" s="194" t="s">
        <v>0</v>
      </c>
      <c r="G92" s="185" t="s">
        <v>0</v>
      </c>
      <c r="H92" s="184" t="s">
        <v>0</v>
      </c>
      <c r="I92" s="194" t="s">
        <v>0</v>
      </c>
      <c r="J92" s="185" t="s">
        <v>0</v>
      </c>
      <c r="K92" s="130" t="str">
        <f>$N$7</f>
        <v xml:space="preserve"> </v>
      </c>
      <c r="L92" s="225" t="str">
        <f>IF(E92=" ","Not being used ",AU89*6076.12)</f>
        <v xml:space="preserve">Not being used </v>
      </c>
      <c r="M92" s="224">
        <v>3.9</v>
      </c>
      <c r="N92" s="259" t="str">
        <f>IF(W89=1,"Need Photo","Has Photo")</f>
        <v>Need Photo</v>
      </c>
      <c r="O92" s="175" t="s">
        <v>260</v>
      </c>
      <c r="P92" s="247" t="str">
        <f>IF(E92=" ","Not being used",(IF(L92&gt;O89,"OFF STA","ON STA")))</f>
        <v>Not being used</v>
      </c>
      <c r="Q92" s="342"/>
      <c r="R92" s="343"/>
      <c r="S92" s="343"/>
      <c r="T92" s="343"/>
      <c r="U92" s="362"/>
      <c r="V92" s="363"/>
      <c r="W92" s="363"/>
      <c r="X92" s="363"/>
      <c r="Y92" s="364"/>
      <c r="Z92" s="385"/>
      <c r="AA92" s="386"/>
      <c r="AB92" s="387"/>
      <c r="AC92" s="118"/>
    </row>
    <row r="93" spans="1:47" s="117" customFormat="1" ht="9" customHeight="1" thickTop="1" thickBot="1" x14ac:dyDescent="0.3">
      <c r="A93" s="233"/>
      <c r="B93" s="132" t="s">
        <v>11</v>
      </c>
      <c r="C93" s="133"/>
      <c r="D93" s="134" t="s">
        <v>12</v>
      </c>
      <c r="E93" s="187" t="s">
        <v>246</v>
      </c>
      <c r="F93" s="187" t="s">
        <v>247</v>
      </c>
      <c r="G93" s="179" t="s">
        <v>248</v>
      </c>
      <c r="H93" s="134" t="s">
        <v>246</v>
      </c>
      <c r="I93" s="187" t="s">
        <v>247</v>
      </c>
      <c r="J93" s="179" t="s">
        <v>248</v>
      </c>
      <c r="K93" s="135" t="s">
        <v>13</v>
      </c>
      <c r="L93" s="136" t="s">
        <v>14</v>
      </c>
      <c r="M93" s="136" t="s">
        <v>17</v>
      </c>
      <c r="N93" s="137" t="s">
        <v>15</v>
      </c>
      <c r="O93" s="138" t="s">
        <v>19</v>
      </c>
      <c r="P93" s="244" t="s">
        <v>256</v>
      </c>
      <c r="Q93" s="141" t="s">
        <v>252</v>
      </c>
      <c r="R93" s="142"/>
      <c r="S93" s="143" t="s">
        <v>191</v>
      </c>
      <c r="T93" s="235"/>
      <c r="U93" s="311" t="s">
        <v>289</v>
      </c>
      <c r="V93" s="312"/>
      <c r="W93" s="312"/>
      <c r="X93" s="312"/>
      <c r="Y93" s="313"/>
      <c r="Z93" s="144" t="s">
        <v>238</v>
      </c>
      <c r="AA93" s="145" t="s">
        <v>239</v>
      </c>
      <c r="AB93" s="146" t="s">
        <v>240</v>
      </c>
      <c r="AC93" s="209"/>
      <c r="AD93" s="210"/>
      <c r="AE93" s="211" t="s">
        <v>269</v>
      </c>
      <c r="AF93" s="210"/>
      <c r="AG93" s="211" t="s">
        <v>270</v>
      </c>
      <c r="AH93" s="211"/>
      <c r="AI93" s="211" t="s">
        <v>271</v>
      </c>
      <c r="AJ93" s="210"/>
      <c r="AK93" s="212" t="s">
        <v>281</v>
      </c>
      <c r="AL93" s="210"/>
      <c r="AM93" s="211"/>
      <c r="AN93" s="210"/>
      <c r="AO93" s="212" t="s">
        <v>278</v>
      </c>
      <c r="AP93" s="210"/>
      <c r="AQ93" s="211"/>
      <c r="AR93" s="210"/>
      <c r="AS93" s="211"/>
      <c r="AT93" s="210"/>
      <c r="AU93" s="210"/>
    </row>
    <row r="94" spans="1:47" s="120" customFormat="1" ht="15.95" customHeight="1" thickBot="1" x14ac:dyDescent="0.3">
      <c r="A94" s="124">
        <v>0</v>
      </c>
      <c r="B94" s="344" t="s">
        <v>333</v>
      </c>
      <c r="C94" s="323" t="s">
        <v>0</v>
      </c>
      <c r="D94" s="176" t="s">
        <v>237</v>
      </c>
      <c r="E94" s="188">
        <v>41</v>
      </c>
      <c r="F94" s="192">
        <v>41</v>
      </c>
      <c r="G94" s="125">
        <v>59.46</v>
      </c>
      <c r="H94" s="166">
        <v>70</v>
      </c>
      <c r="I94" s="192">
        <v>44</v>
      </c>
      <c r="J94" s="125">
        <v>36.119999999999997</v>
      </c>
      <c r="K94" s="326" t="s">
        <v>0</v>
      </c>
      <c r="L94" s="328" t="s">
        <v>0</v>
      </c>
      <c r="M94" s="330">
        <v>10.8</v>
      </c>
      <c r="N94" s="331">
        <f>IF(M94=" "," ",(M94+$L$7-M97))</f>
        <v>7.0000000000000009</v>
      </c>
      <c r="O94" s="333">
        <v>500</v>
      </c>
      <c r="P94" s="629">
        <v>42236</v>
      </c>
      <c r="Q94" s="139">
        <v>43221</v>
      </c>
      <c r="R94" s="140">
        <v>43405</v>
      </c>
      <c r="S94" s="337" t="s">
        <v>316</v>
      </c>
      <c r="T94" s="338"/>
      <c r="U94" s="236">
        <v>1</v>
      </c>
      <c r="V94" s="147" t="s">
        <v>0</v>
      </c>
      <c r="W94" s="148" t="s">
        <v>0</v>
      </c>
      <c r="X94" s="149">
        <v>1</v>
      </c>
      <c r="Y94" s="150" t="s">
        <v>0</v>
      </c>
      <c r="Z94" s="151" t="s">
        <v>0</v>
      </c>
      <c r="AA94" s="147" t="s">
        <v>0</v>
      </c>
      <c r="AB94" s="152" t="s">
        <v>0</v>
      </c>
      <c r="AC94" s="213" t="s">
        <v>237</v>
      </c>
      <c r="AD94" s="216" t="s">
        <v>265</v>
      </c>
      <c r="AE94" s="215">
        <f>E94+F94/60+G94/60/60</f>
        <v>41.699849999999998</v>
      </c>
      <c r="AF94" s="216" t="s">
        <v>266</v>
      </c>
      <c r="AG94" s="215" t="e">
        <f>E97+F97/60+G97/60/60</f>
        <v>#VALUE!</v>
      </c>
      <c r="AH94" s="222" t="s">
        <v>272</v>
      </c>
      <c r="AI94" s="215" t="e">
        <f>AG94-AE94</f>
        <v>#VALUE!</v>
      </c>
      <c r="AJ94" s="216" t="s">
        <v>274</v>
      </c>
      <c r="AK94" s="215" t="e">
        <f>AI95*60*COS((AE94+AG94)/2*PI()/180)</f>
        <v>#VALUE!</v>
      </c>
      <c r="AL94" s="216" t="s">
        <v>276</v>
      </c>
      <c r="AM94" s="215" t="e">
        <f>AK94*6076.12</f>
        <v>#VALUE!</v>
      </c>
      <c r="AN94" s="216" t="s">
        <v>279</v>
      </c>
      <c r="AO94" s="215">
        <f>AE94*PI()/180</f>
        <v>0.72779968008775742</v>
      </c>
      <c r="AP94" s="216" t="s">
        <v>282</v>
      </c>
      <c r="AQ94" s="215" t="e">
        <f>AG94 *PI()/180</f>
        <v>#VALUE!</v>
      </c>
      <c r="AR94" s="216" t="s">
        <v>284</v>
      </c>
      <c r="AS94" s="215" t="e">
        <f>1*ATAN2(COS(AO94)*SIN(AQ94)-SIN(AO94)*COS(AQ94)*COS(AQ95-AO95),SIN(AQ95-AO95)*COS(AQ94))</f>
        <v>#VALUE!</v>
      </c>
      <c r="AT94" s="217" t="s">
        <v>287</v>
      </c>
      <c r="AU94" s="223" t="e">
        <f>SQRT(AK95*AK95+AK94*AK94)</f>
        <v>#VALUE!</v>
      </c>
    </row>
    <row r="95" spans="1:47" s="120" customFormat="1" ht="15.95" customHeight="1" thickTop="1" thickBot="1" x14ac:dyDescent="0.3">
      <c r="A95" s="178">
        <v>100117060224</v>
      </c>
      <c r="B95" s="345"/>
      <c r="C95" s="324"/>
      <c r="D95" s="176" t="s">
        <v>242</v>
      </c>
      <c r="E95" s="317" t="s">
        <v>262</v>
      </c>
      <c r="F95" s="318"/>
      <c r="G95" s="318"/>
      <c r="H95" s="318"/>
      <c r="I95" s="318"/>
      <c r="J95" s="319"/>
      <c r="K95" s="327"/>
      <c r="L95" s="329"/>
      <c r="M95" s="330"/>
      <c r="N95" s="332"/>
      <c r="O95" s="334"/>
      <c r="P95" s="630"/>
      <c r="Q95" s="339" t="s">
        <v>331</v>
      </c>
      <c r="R95" s="340"/>
      <c r="S95" s="340"/>
      <c r="T95" s="340"/>
      <c r="U95" s="356" t="s">
        <v>291</v>
      </c>
      <c r="V95" s="357"/>
      <c r="W95" s="357"/>
      <c r="X95" s="357"/>
      <c r="Y95" s="358"/>
      <c r="Z95" s="379" t="s">
        <v>335</v>
      </c>
      <c r="AA95" s="380"/>
      <c r="AB95" s="381"/>
      <c r="AC95" s="213" t="s">
        <v>192</v>
      </c>
      <c r="AD95" s="216" t="s">
        <v>267</v>
      </c>
      <c r="AE95" s="215">
        <f>H94+I94/60+J94/60/60</f>
        <v>70.743366666666674</v>
      </c>
      <c r="AF95" s="216" t="s">
        <v>268</v>
      </c>
      <c r="AG95" s="215" t="e">
        <f>H97+I97/60+J97/60/60</f>
        <v>#VALUE!</v>
      </c>
      <c r="AH95" s="222" t="s">
        <v>273</v>
      </c>
      <c r="AI95" s="215" t="e">
        <f>AE95-AG95</f>
        <v>#VALUE!</v>
      </c>
      <c r="AJ95" s="216" t="s">
        <v>275</v>
      </c>
      <c r="AK95" s="215" t="e">
        <f>AI94*60</f>
        <v>#VALUE!</v>
      </c>
      <c r="AL95" s="216" t="s">
        <v>277</v>
      </c>
      <c r="AM95" s="215" t="e">
        <f>AK95*6076.12</f>
        <v>#VALUE!</v>
      </c>
      <c r="AN95" s="216" t="s">
        <v>280</v>
      </c>
      <c r="AO95" s="215">
        <f>AE95*PI()/180</f>
        <v>1.2347046722789392</v>
      </c>
      <c r="AP95" s="216" t="s">
        <v>283</v>
      </c>
      <c r="AQ95" s="215" t="e">
        <f>AG95*PI()/180</f>
        <v>#VALUE!</v>
      </c>
      <c r="AR95" s="216" t="s">
        <v>285</v>
      </c>
      <c r="AS95" s="214" t="e">
        <f>IF(360+AS94/(2*PI())*360&gt;360,AS94/(PI())*360,360+AS94/(2*PI())*360)</f>
        <v>#VALUE!</v>
      </c>
      <c r="AT95" s="218"/>
      <c r="AU95" s="218"/>
    </row>
    <row r="96" spans="1:47" s="120" customFormat="1" ht="15.95" customHeight="1" thickBot="1" x14ac:dyDescent="0.3">
      <c r="A96" s="270">
        <v>17</v>
      </c>
      <c r="B96" s="345"/>
      <c r="C96" s="324"/>
      <c r="D96" s="176" t="s">
        <v>243</v>
      </c>
      <c r="E96" s="320" t="s">
        <v>261</v>
      </c>
      <c r="F96" s="321"/>
      <c r="G96" s="321"/>
      <c r="H96" s="321"/>
      <c r="I96" s="321"/>
      <c r="J96" s="322"/>
      <c r="K96" s="126" t="s">
        <v>16</v>
      </c>
      <c r="L96" s="232" t="s">
        <v>288</v>
      </c>
      <c r="M96" s="127" t="s">
        <v>250</v>
      </c>
      <c r="N96" s="128" t="s">
        <v>4</v>
      </c>
      <c r="O96" s="129" t="s">
        <v>18</v>
      </c>
      <c r="P96" s="245" t="s">
        <v>188</v>
      </c>
      <c r="Q96" s="341"/>
      <c r="R96" s="340"/>
      <c r="S96" s="340"/>
      <c r="T96" s="340"/>
      <c r="U96" s="359"/>
      <c r="V96" s="360"/>
      <c r="W96" s="360"/>
      <c r="X96" s="360"/>
      <c r="Y96" s="361"/>
      <c r="Z96" s="382"/>
      <c r="AA96" s="383"/>
      <c r="AB96" s="384"/>
      <c r="AC96" s="219"/>
      <c r="AD96" s="218"/>
      <c r="AE96" s="218"/>
      <c r="AF96" s="218"/>
      <c r="AG96" s="218"/>
      <c r="AH96" s="218"/>
      <c r="AI96" s="218"/>
      <c r="AJ96" s="218"/>
      <c r="AK96" s="218"/>
      <c r="AL96" s="218"/>
      <c r="AM96" s="218"/>
      <c r="AN96" s="218"/>
      <c r="AO96" s="218"/>
      <c r="AP96" s="218"/>
      <c r="AQ96" s="218"/>
      <c r="AR96" s="216" t="s">
        <v>286</v>
      </c>
      <c r="AS96" s="214" t="e">
        <f>61.582*ACOS(SIN(AE94)*SIN(AG94)+COS(AE94)*COS(AG94)*(AE95-AG95))*6076.12</f>
        <v>#VALUE!</v>
      </c>
      <c r="AT96" s="218"/>
      <c r="AU96" s="218"/>
    </row>
    <row r="97" spans="1:47" s="119" customFormat="1" ht="35.1" customHeight="1" thickTop="1" thickBot="1" x14ac:dyDescent="0.3">
      <c r="A97" s="174" t="str">
        <f>IF(Z94=1,"VERIFIED",IF(AA94=1,"CHECKED",IF(V94=1,"RECHECK",IF(X94=1,"VERIFY",IF(Y94=1,"NEED APP","NOT SCHED")))))</f>
        <v>VERIFY</v>
      </c>
      <c r="B97" s="346"/>
      <c r="C97" s="325"/>
      <c r="D97" s="177" t="s">
        <v>192</v>
      </c>
      <c r="E97" s="190" t="s">
        <v>0</v>
      </c>
      <c r="F97" s="194" t="s">
        <v>0</v>
      </c>
      <c r="G97" s="185" t="s">
        <v>0</v>
      </c>
      <c r="H97" s="184" t="s">
        <v>0</v>
      </c>
      <c r="I97" s="194" t="s">
        <v>0</v>
      </c>
      <c r="J97" s="185" t="s">
        <v>0</v>
      </c>
      <c r="K97" s="130" t="str">
        <f>$N$7</f>
        <v xml:space="preserve"> </v>
      </c>
      <c r="L97" s="225" t="str">
        <f>IF(E97=" ","Not being used ",AU94*6076.12)</f>
        <v xml:space="preserve">Not being used </v>
      </c>
      <c r="M97" s="224">
        <v>3.8</v>
      </c>
      <c r="N97" s="257" t="str">
        <f>IF(W94=1,"Need Photo","Has Photo")</f>
        <v>Has Photo</v>
      </c>
      <c r="O97" s="258" t="s">
        <v>260</v>
      </c>
      <c r="P97" s="247" t="str">
        <f>IF(E97=" ","Not being used",(IF(L97&gt;O94,"OFF STA","ON STA")))</f>
        <v>Not being used</v>
      </c>
      <c r="Q97" s="342"/>
      <c r="R97" s="343"/>
      <c r="S97" s="343"/>
      <c r="T97" s="343"/>
      <c r="U97" s="362"/>
      <c r="V97" s="363"/>
      <c r="W97" s="363"/>
      <c r="X97" s="363"/>
      <c r="Y97" s="364"/>
      <c r="Z97" s="385"/>
      <c r="AA97" s="386"/>
      <c r="AB97" s="387"/>
      <c r="AC97" s="118"/>
    </row>
    <row r="98" spans="1:47" s="117" customFormat="1" ht="9" customHeight="1" thickTop="1" thickBot="1" x14ac:dyDescent="0.3">
      <c r="A98" s="233"/>
      <c r="B98" s="132" t="s">
        <v>11</v>
      </c>
      <c r="C98" s="133"/>
      <c r="D98" s="134" t="s">
        <v>12</v>
      </c>
      <c r="E98" s="187" t="s">
        <v>246</v>
      </c>
      <c r="F98" s="187" t="s">
        <v>247</v>
      </c>
      <c r="G98" s="179" t="s">
        <v>248</v>
      </c>
      <c r="H98" s="134" t="s">
        <v>246</v>
      </c>
      <c r="I98" s="187" t="s">
        <v>247</v>
      </c>
      <c r="J98" s="179" t="s">
        <v>248</v>
      </c>
      <c r="K98" s="135" t="s">
        <v>13</v>
      </c>
      <c r="L98" s="136" t="s">
        <v>14</v>
      </c>
      <c r="M98" s="136" t="s">
        <v>17</v>
      </c>
      <c r="N98" s="137" t="s">
        <v>15</v>
      </c>
      <c r="O98" s="138" t="s">
        <v>19</v>
      </c>
      <c r="P98" s="244" t="s">
        <v>256</v>
      </c>
      <c r="Q98" s="141" t="s">
        <v>252</v>
      </c>
      <c r="R98" s="142"/>
      <c r="S98" s="143" t="s">
        <v>191</v>
      </c>
      <c r="T98" s="235"/>
      <c r="U98" s="311" t="s">
        <v>289</v>
      </c>
      <c r="V98" s="312"/>
      <c r="W98" s="312"/>
      <c r="X98" s="312"/>
      <c r="Y98" s="313"/>
      <c r="Z98" s="170" t="s">
        <v>238</v>
      </c>
      <c r="AA98" s="171" t="s">
        <v>239</v>
      </c>
      <c r="AB98" s="172" t="s">
        <v>240</v>
      </c>
      <c r="AC98" s="209"/>
      <c r="AD98" s="210"/>
      <c r="AE98" s="211" t="s">
        <v>269</v>
      </c>
      <c r="AF98" s="210"/>
      <c r="AG98" s="211" t="s">
        <v>270</v>
      </c>
      <c r="AH98" s="211"/>
      <c r="AI98" s="211" t="s">
        <v>271</v>
      </c>
      <c r="AJ98" s="210"/>
      <c r="AK98" s="212" t="s">
        <v>281</v>
      </c>
      <c r="AL98" s="210"/>
      <c r="AM98" s="211"/>
      <c r="AN98" s="210"/>
      <c r="AO98" s="212" t="s">
        <v>278</v>
      </c>
      <c r="AP98" s="210"/>
      <c r="AQ98" s="211"/>
      <c r="AR98" s="210"/>
      <c r="AS98" s="211"/>
      <c r="AT98" s="210"/>
      <c r="AU98" s="210"/>
    </row>
    <row r="99" spans="1:47" s="120" customFormat="1" ht="15.95" customHeight="1" thickBot="1" x14ac:dyDescent="0.3">
      <c r="A99" s="124">
        <v>0</v>
      </c>
      <c r="B99" s="344" t="s">
        <v>334</v>
      </c>
      <c r="C99" s="323" t="s">
        <v>0</v>
      </c>
      <c r="D99" s="176" t="s">
        <v>237</v>
      </c>
      <c r="E99" s="188">
        <v>41</v>
      </c>
      <c r="F99" s="192">
        <v>42</v>
      </c>
      <c r="G99" s="125">
        <v>5.4</v>
      </c>
      <c r="H99" s="166">
        <v>70</v>
      </c>
      <c r="I99" s="192">
        <v>44</v>
      </c>
      <c r="J99" s="125">
        <v>31.2</v>
      </c>
      <c r="K99" s="326" t="s">
        <v>0</v>
      </c>
      <c r="L99" s="328" t="s">
        <v>0</v>
      </c>
      <c r="M99" s="330">
        <v>8.1999999999999993</v>
      </c>
      <c r="N99" s="331">
        <f>IF(M99=" "," ",(M99+$L$7-M102))</f>
        <v>8.1999999999999993</v>
      </c>
      <c r="O99" s="333">
        <v>500</v>
      </c>
      <c r="P99" s="629">
        <v>42243</v>
      </c>
      <c r="Q99" s="139">
        <v>43221</v>
      </c>
      <c r="R99" s="140">
        <v>43405</v>
      </c>
      <c r="S99" s="337" t="s">
        <v>316</v>
      </c>
      <c r="T99" s="338"/>
      <c r="U99" s="236">
        <v>1</v>
      </c>
      <c r="V99" s="147" t="s">
        <v>0</v>
      </c>
      <c r="W99" s="148" t="s">
        <v>0</v>
      </c>
      <c r="X99" s="149">
        <v>1</v>
      </c>
      <c r="Y99" s="150" t="s">
        <v>0</v>
      </c>
      <c r="Z99" s="168" t="s">
        <v>0</v>
      </c>
      <c r="AA99" s="167" t="s">
        <v>0</v>
      </c>
      <c r="AB99" s="169" t="s">
        <v>0</v>
      </c>
      <c r="AC99" s="213" t="s">
        <v>237</v>
      </c>
      <c r="AD99" s="216" t="s">
        <v>265</v>
      </c>
      <c r="AE99" s="215">
        <f>E99+F99/60+G99/60/60</f>
        <v>41.701500000000003</v>
      </c>
      <c r="AF99" s="216" t="s">
        <v>266</v>
      </c>
      <c r="AG99" s="215" t="e">
        <f>E102+F102/60+G102/60/60</f>
        <v>#VALUE!</v>
      </c>
      <c r="AH99" s="222" t="s">
        <v>272</v>
      </c>
      <c r="AI99" s="215" t="e">
        <f>AG99-AE99</f>
        <v>#VALUE!</v>
      </c>
      <c r="AJ99" s="216" t="s">
        <v>274</v>
      </c>
      <c r="AK99" s="215" t="e">
        <f>AI100*60*COS((AE99+AG99)/2*PI()/180)</f>
        <v>#VALUE!</v>
      </c>
      <c r="AL99" s="216" t="s">
        <v>276</v>
      </c>
      <c r="AM99" s="215" t="e">
        <f>AK99*6076.12</f>
        <v>#VALUE!</v>
      </c>
      <c r="AN99" s="216" t="s">
        <v>279</v>
      </c>
      <c r="AO99" s="215">
        <f>AE99*PI()/180</f>
        <v>0.72782847802041539</v>
      </c>
      <c r="AP99" s="216" t="s">
        <v>282</v>
      </c>
      <c r="AQ99" s="215" t="e">
        <f>AG99 *PI()/180</f>
        <v>#VALUE!</v>
      </c>
      <c r="AR99" s="216" t="s">
        <v>284</v>
      </c>
      <c r="AS99" s="215" t="e">
        <f>1*ATAN2(COS(AO99)*SIN(AQ99)-SIN(AO99)*COS(AQ99)*COS(AQ100-AO100),SIN(AQ100-AO100)*COS(AQ99))</f>
        <v>#VALUE!</v>
      </c>
      <c r="AT99" s="217" t="s">
        <v>287</v>
      </c>
      <c r="AU99" s="223" t="e">
        <f>SQRT(AK100*AK100+AK99*AK99)</f>
        <v>#VALUE!</v>
      </c>
    </row>
    <row r="100" spans="1:47" s="120" customFormat="1" ht="15.95" customHeight="1" thickTop="1" thickBot="1" x14ac:dyDescent="0.3">
      <c r="A100" s="178">
        <v>100117060219</v>
      </c>
      <c r="B100" s="345"/>
      <c r="C100" s="324"/>
      <c r="D100" s="176" t="s">
        <v>242</v>
      </c>
      <c r="E100" s="317" t="s">
        <v>262</v>
      </c>
      <c r="F100" s="318"/>
      <c r="G100" s="318"/>
      <c r="H100" s="318"/>
      <c r="I100" s="318"/>
      <c r="J100" s="319"/>
      <c r="K100" s="327"/>
      <c r="L100" s="329"/>
      <c r="M100" s="330"/>
      <c r="N100" s="332"/>
      <c r="O100" s="334"/>
      <c r="P100" s="630"/>
      <c r="Q100" s="339" t="s">
        <v>408</v>
      </c>
      <c r="R100" s="340"/>
      <c r="S100" s="340"/>
      <c r="T100" s="340"/>
      <c r="U100" s="356" t="s">
        <v>291</v>
      </c>
      <c r="V100" s="357"/>
      <c r="W100" s="357"/>
      <c r="X100" s="357"/>
      <c r="Y100" s="358"/>
      <c r="Z100" s="379" t="s">
        <v>335</v>
      </c>
      <c r="AA100" s="380"/>
      <c r="AB100" s="381"/>
      <c r="AC100" s="213" t="s">
        <v>192</v>
      </c>
      <c r="AD100" s="216" t="s">
        <v>267</v>
      </c>
      <c r="AE100" s="215">
        <f>H99+I99/60+J99/60/60</f>
        <v>70.742000000000004</v>
      </c>
      <c r="AF100" s="216" t="s">
        <v>268</v>
      </c>
      <c r="AG100" s="215" t="e">
        <f>H102+I102/60+J102/60/60</f>
        <v>#VALUE!</v>
      </c>
      <c r="AH100" s="222" t="s">
        <v>273</v>
      </c>
      <c r="AI100" s="215" t="e">
        <f>AE100-AG100</f>
        <v>#VALUE!</v>
      </c>
      <c r="AJ100" s="216" t="s">
        <v>275</v>
      </c>
      <c r="AK100" s="215" t="e">
        <f>AI99*60</f>
        <v>#VALUE!</v>
      </c>
      <c r="AL100" s="216" t="s">
        <v>277</v>
      </c>
      <c r="AM100" s="215" t="e">
        <f>AK100*6076.12</f>
        <v>#VALUE!</v>
      </c>
      <c r="AN100" s="216" t="s">
        <v>280</v>
      </c>
      <c r="AO100" s="215">
        <f>AE100*PI()/180</f>
        <v>1.2346808194458285</v>
      </c>
      <c r="AP100" s="216" t="s">
        <v>283</v>
      </c>
      <c r="AQ100" s="215" t="e">
        <f>AG100*PI()/180</f>
        <v>#VALUE!</v>
      </c>
      <c r="AR100" s="216" t="s">
        <v>285</v>
      </c>
      <c r="AS100" s="214" t="e">
        <f>IF(360+AS99/(2*PI())*360&gt;360,AS99/(PI())*360,360+AS99/(2*PI())*360)</f>
        <v>#VALUE!</v>
      </c>
      <c r="AT100" s="218"/>
      <c r="AU100" s="218"/>
    </row>
    <row r="101" spans="1:47" s="120" customFormat="1" ht="15.95" customHeight="1" thickBot="1" x14ac:dyDescent="0.3">
      <c r="A101" s="270">
        <v>18</v>
      </c>
      <c r="B101" s="345"/>
      <c r="C101" s="324"/>
      <c r="D101" s="176" t="s">
        <v>243</v>
      </c>
      <c r="E101" s="320" t="s">
        <v>261</v>
      </c>
      <c r="F101" s="321"/>
      <c r="G101" s="321"/>
      <c r="H101" s="321"/>
      <c r="I101" s="321"/>
      <c r="J101" s="322"/>
      <c r="K101" s="126" t="s">
        <v>16</v>
      </c>
      <c r="L101" s="232" t="s">
        <v>288</v>
      </c>
      <c r="M101" s="127" t="s">
        <v>250</v>
      </c>
      <c r="N101" s="128" t="s">
        <v>4</v>
      </c>
      <c r="O101" s="129" t="s">
        <v>18</v>
      </c>
      <c r="P101" s="245" t="s">
        <v>188</v>
      </c>
      <c r="Q101" s="341"/>
      <c r="R101" s="340"/>
      <c r="S101" s="340"/>
      <c r="T101" s="340"/>
      <c r="U101" s="359"/>
      <c r="V101" s="360"/>
      <c r="W101" s="360"/>
      <c r="X101" s="360"/>
      <c r="Y101" s="361"/>
      <c r="Z101" s="382"/>
      <c r="AA101" s="383"/>
      <c r="AB101" s="384"/>
      <c r="AC101" s="219"/>
      <c r="AD101" s="218"/>
      <c r="AE101" s="218"/>
      <c r="AF101" s="218"/>
      <c r="AG101" s="218"/>
      <c r="AH101" s="218"/>
      <c r="AI101" s="218"/>
      <c r="AJ101" s="218"/>
      <c r="AK101" s="218"/>
      <c r="AL101" s="218"/>
      <c r="AM101" s="218"/>
      <c r="AN101" s="218"/>
      <c r="AO101" s="218"/>
      <c r="AP101" s="218"/>
      <c r="AQ101" s="218"/>
      <c r="AR101" s="216" t="s">
        <v>286</v>
      </c>
      <c r="AS101" s="214" t="e">
        <f>61.582*ACOS(SIN(AE99)*SIN(AG99)+COS(AE99)*COS(AG99)*(AE100-AG100))*6076.12</f>
        <v>#VALUE!</v>
      </c>
      <c r="AT101" s="218"/>
      <c r="AU101" s="218"/>
    </row>
    <row r="102" spans="1:47" s="119" customFormat="1" ht="35.1" customHeight="1" thickTop="1" thickBot="1" x14ac:dyDescent="0.3">
      <c r="A102" s="251" t="str">
        <f>IF(Z99=1,"VERIFIED",IF(AA99=1,"CHECKED",IF(V99=1,"RECHECK",IF(X99=1,"VERIFY",IF(Y99=1,"NEED APP","NOT SCHED")))))</f>
        <v>VERIFY</v>
      </c>
      <c r="B102" s="346"/>
      <c r="C102" s="325"/>
      <c r="D102" s="177" t="s">
        <v>192</v>
      </c>
      <c r="E102" s="190" t="s">
        <v>0</v>
      </c>
      <c r="F102" s="194" t="s">
        <v>0</v>
      </c>
      <c r="G102" s="185" t="s">
        <v>0</v>
      </c>
      <c r="H102" s="184" t="s">
        <v>0</v>
      </c>
      <c r="I102" s="194" t="s">
        <v>0</v>
      </c>
      <c r="J102" s="185" t="s">
        <v>0</v>
      </c>
      <c r="K102" s="130" t="str">
        <f>$N$7</f>
        <v xml:space="preserve"> </v>
      </c>
      <c r="L102" s="225" t="str">
        <f>IF(E102=" ","Not being used ",AU99*6076.12)</f>
        <v xml:space="preserve">Not being used </v>
      </c>
      <c r="M102" s="224">
        <v>0</v>
      </c>
      <c r="N102" s="257" t="str">
        <f>IF(W99=1,"Need Photo","Has Photo")</f>
        <v>Has Photo</v>
      </c>
      <c r="O102" s="258" t="s">
        <v>260</v>
      </c>
      <c r="P102" s="247" t="str">
        <f>IF(E102=" ","Not being used",(IF(L102&gt;O99,"OFF STA","ON STA")))</f>
        <v>Not being used</v>
      </c>
      <c r="Q102" s="342"/>
      <c r="R102" s="343"/>
      <c r="S102" s="343"/>
      <c r="T102" s="343"/>
      <c r="U102" s="362"/>
      <c r="V102" s="363"/>
      <c r="W102" s="363"/>
      <c r="X102" s="363"/>
      <c r="Y102" s="364"/>
      <c r="Z102" s="382"/>
      <c r="AA102" s="383"/>
      <c r="AB102" s="384"/>
      <c r="AC102" s="118"/>
    </row>
    <row r="103" spans="1:47" s="117" customFormat="1" ht="9" customHeight="1" thickTop="1" thickBot="1" x14ac:dyDescent="0.3">
      <c r="A103" s="233"/>
      <c r="B103" s="132" t="s">
        <v>11</v>
      </c>
      <c r="C103" s="133"/>
      <c r="D103" s="134" t="s">
        <v>12</v>
      </c>
      <c r="E103" s="187" t="s">
        <v>246</v>
      </c>
      <c r="F103" s="187" t="s">
        <v>247</v>
      </c>
      <c r="G103" s="179" t="s">
        <v>248</v>
      </c>
      <c r="H103" s="134" t="s">
        <v>246</v>
      </c>
      <c r="I103" s="187" t="s">
        <v>247</v>
      </c>
      <c r="J103" s="179" t="s">
        <v>248</v>
      </c>
      <c r="K103" s="135" t="s">
        <v>13</v>
      </c>
      <c r="L103" s="136" t="s">
        <v>14</v>
      </c>
      <c r="M103" s="136" t="s">
        <v>17</v>
      </c>
      <c r="N103" s="137" t="s">
        <v>15</v>
      </c>
      <c r="O103" s="138" t="s">
        <v>19</v>
      </c>
      <c r="P103" s="244" t="s">
        <v>256</v>
      </c>
      <c r="Q103" s="141" t="s">
        <v>252</v>
      </c>
      <c r="R103" s="142"/>
      <c r="S103" s="143" t="s">
        <v>191</v>
      </c>
      <c r="T103" s="235"/>
      <c r="U103" s="311" t="s">
        <v>289</v>
      </c>
      <c r="V103" s="312"/>
      <c r="W103" s="312"/>
      <c r="X103" s="312"/>
      <c r="Y103" s="313"/>
      <c r="Z103" s="144" t="s">
        <v>238</v>
      </c>
      <c r="AA103" s="145" t="s">
        <v>239</v>
      </c>
      <c r="AB103" s="146" t="s">
        <v>240</v>
      </c>
      <c r="AC103" s="209"/>
      <c r="AD103" s="210"/>
      <c r="AE103" s="211" t="s">
        <v>269</v>
      </c>
      <c r="AF103" s="210"/>
      <c r="AG103" s="211" t="s">
        <v>270</v>
      </c>
      <c r="AH103" s="211"/>
      <c r="AI103" s="211" t="s">
        <v>271</v>
      </c>
      <c r="AJ103" s="210"/>
      <c r="AK103" s="212" t="s">
        <v>281</v>
      </c>
      <c r="AL103" s="210"/>
      <c r="AM103" s="211"/>
      <c r="AN103" s="210"/>
      <c r="AO103" s="212" t="s">
        <v>278</v>
      </c>
      <c r="AP103" s="210"/>
      <c r="AQ103" s="211"/>
      <c r="AR103" s="210"/>
      <c r="AS103" s="211"/>
      <c r="AT103" s="210"/>
      <c r="AU103" s="210"/>
    </row>
    <row r="104" spans="1:47" s="120" customFormat="1" ht="15.95" customHeight="1" thickBot="1" x14ac:dyDescent="0.3">
      <c r="A104" s="124">
        <v>0</v>
      </c>
      <c r="B104" s="344" t="s">
        <v>398</v>
      </c>
      <c r="C104" s="323" t="s">
        <v>0</v>
      </c>
      <c r="D104" s="176" t="s">
        <v>237</v>
      </c>
      <c r="E104" s="188">
        <v>41</v>
      </c>
      <c r="F104" s="192">
        <v>41</v>
      </c>
      <c r="G104" s="125">
        <v>50.762999999999998</v>
      </c>
      <c r="H104" s="166">
        <v>70</v>
      </c>
      <c r="I104" s="192">
        <v>44</v>
      </c>
      <c r="J104" s="125">
        <v>26.969000000000001</v>
      </c>
      <c r="K104" s="326" t="s">
        <v>0</v>
      </c>
      <c r="L104" s="328" t="s">
        <v>0</v>
      </c>
      <c r="M104" s="330">
        <v>2</v>
      </c>
      <c r="N104" s="631">
        <f>IF(M104=" "," ",(M104+$L$7-M107))</f>
        <v>2</v>
      </c>
      <c r="O104" s="333">
        <v>500</v>
      </c>
      <c r="P104" s="370">
        <v>43075</v>
      </c>
      <c r="Q104" s="139">
        <v>43191</v>
      </c>
      <c r="R104" s="140">
        <v>43405</v>
      </c>
      <c r="S104" s="337" t="s">
        <v>316</v>
      </c>
      <c r="T104" s="338"/>
      <c r="U104" s="236">
        <v>1</v>
      </c>
      <c r="V104" s="147" t="s">
        <v>0</v>
      </c>
      <c r="W104" s="148">
        <v>1</v>
      </c>
      <c r="X104" s="149">
        <v>1</v>
      </c>
      <c r="Y104" s="150" t="s">
        <v>0</v>
      </c>
      <c r="Z104" s="151" t="s">
        <v>0</v>
      </c>
      <c r="AA104" s="147" t="s">
        <v>0</v>
      </c>
      <c r="AB104" s="152" t="s">
        <v>0</v>
      </c>
      <c r="AC104" s="213" t="s">
        <v>237</v>
      </c>
      <c r="AD104" s="216" t="s">
        <v>265</v>
      </c>
      <c r="AE104" s="215">
        <f>E104+F104/60+G104/60/60</f>
        <v>41.69743416666666</v>
      </c>
      <c r="AF104" s="216" t="s">
        <v>266</v>
      </c>
      <c r="AG104" s="215" t="e">
        <f>E107+F107/60+G107/60/60</f>
        <v>#VALUE!</v>
      </c>
      <c r="AH104" s="222" t="s">
        <v>272</v>
      </c>
      <c r="AI104" s="215" t="e">
        <f>AG104-AE104</f>
        <v>#VALUE!</v>
      </c>
      <c r="AJ104" s="216" t="s">
        <v>274</v>
      </c>
      <c r="AK104" s="215" t="e">
        <f>AI105*60*COS((AE104+AG104)/2*PI()/180)</f>
        <v>#VALUE!</v>
      </c>
      <c r="AL104" s="216" t="s">
        <v>276</v>
      </c>
      <c r="AM104" s="215" t="e">
        <f>AK104*6076.12</f>
        <v>#VALUE!</v>
      </c>
      <c r="AN104" s="216" t="s">
        <v>279</v>
      </c>
      <c r="AO104" s="215">
        <f>AE104*PI()/180</f>
        <v>0.72775751584191117</v>
      </c>
      <c r="AP104" s="216" t="s">
        <v>282</v>
      </c>
      <c r="AQ104" s="215" t="e">
        <f>AG104 *PI()/180</f>
        <v>#VALUE!</v>
      </c>
      <c r="AR104" s="216" t="s">
        <v>284</v>
      </c>
      <c r="AS104" s="215" t="e">
        <f>1*ATAN2(COS(AO104)*SIN(AQ104)-SIN(AO104)*COS(AQ104)*COS(AQ105-AO105),SIN(AQ105-AO105)*COS(AQ104))</f>
        <v>#VALUE!</v>
      </c>
      <c r="AT104" s="217" t="s">
        <v>287</v>
      </c>
      <c r="AU104" s="223" t="e">
        <f>SQRT(AK105*AK105+AK104*AK104)</f>
        <v>#VALUE!</v>
      </c>
    </row>
    <row r="105" spans="1:47" s="120" customFormat="1" ht="15.95" customHeight="1" thickTop="1" thickBot="1" x14ac:dyDescent="0.3">
      <c r="A105" s="178">
        <v>100118426158</v>
      </c>
      <c r="B105" s="345"/>
      <c r="C105" s="324"/>
      <c r="D105" s="176" t="s">
        <v>242</v>
      </c>
      <c r="E105" s="317" t="s">
        <v>262</v>
      </c>
      <c r="F105" s="318"/>
      <c r="G105" s="318"/>
      <c r="H105" s="318"/>
      <c r="I105" s="318"/>
      <c r="J105" s="319"/>
      <c r="K105" s="327"/>
      <c r="L105" s="329"/>
      <c r="M105" s="330"/>
      <c r="N105" s="632"/>
      <c r="O105" s="334"/>
      <c r="P105" s="371"/>
      <c r="Q105" s="339" t="s">
        <v>409</v>
      </c>
      <c r="R105" s="340"/>
      <c r="S105" s="340"/>
      <c r="T105" s="340"/>
      <c r="U105" s="356" t="s">
        <v>291</v>
      </c>
      <c r="V105" s="357"/>
      <c r="W105" s="357"/>
      <c r="X105" s="357"/>
      <c r="Y105" s="358"/>
      <c r="Z105" s="379" t="s">
        <v>405</v>
      </c>
      <c r="AA105" s="380"/>
      <c r="AB105" s="381"/>
      <c r="AC105" s="213" t="s">
        <v>192</v>
      </c>
      <c r="AD105" s="216" t="s">
        <v>267</v>
      </c>
      <c r="AE105" s="215">
        <f>H104+I104/60+J104/60/60</f>
        <v>70.740824722222229</v>
      </c>
      <c r="AF105" s="216" t="s">
        <v>268</v>
      </c>
      <c r="AG105" s="215" t="e">
        <f>H107+I107/60+J107/60/60</f>
        <v>#VALUE!</v>
      </c>
      <c r="AH105" s="222" t="s">
        <v>273</v>
      </c>
      <c r="AI105" s="215" t="e">
        <f>AE105-AG105</f>
        <v>#VALUE!</v>
      </c>
      <c r="AJ105" s="216" t="s">
        <v>275</v>
      </c>
      <c r="AK105" s="215" t="e">
        <f>AI104*60</f>
        <v>#VALUE!</v>
      </c>
      <c r="AL105" s="216" t="s">
        <v>277</v>
      </c>
      <c r="AM105" s="215" t="e">
        <f>AK105*6076.12</f>
        <v>#VALUE!</v>
      </c>
      <c r="AN105" s="216" t="s">
        <v>280</v>
      </c>
      <c r="AO105" s="215">
        <f>AE105*PI()/180</f>
        <v>1.234660306978981</v>
      </c>
      <c r="AP105" s="216" t="s">
        <v>283</v>
      </c>
      <c r="AQ105" s="215" t="e">
        <f>AG105*PI()/180</f>
        <v>#VALUE!</v>
      </c>
      <c r="AR105" s="216" t="s">
        <v>285</v>
      </c>
      <c r="AS105" s="214" t="e">
        <f>IF(360+AS104/(2*PI())*360&gt;360,AS104/(PI())*360,360+AS104/(2*PI())*360)</f>
        <v>#VALUE!</v>
      </c>
      <c r="AT105" s="218"/>
      <c r="AU105" s="218"/>
    </row>
    <row r="106" spans="1:47" s="120" customFormat="1" ht="15.95" customHeight="1" thickBot="1" x14ac:dyDescent="0.3">
      <c r="A106" s="270">
        <v>19</v>
      </c>
      <c r="B106" s="345"/>
      <c r="C106" s="324"/>
      <c r="D106" s="176" t="s">
        <v>243</v>
      </c>
      <c r="E106" s="320" t="s">
        <v>261</v>
      </c>
      <c r="F106" s="321"/>
      <c r="G106" s="321"/>
      <c r="H106" s="321"/>
      <c r="I106" s="321"/>
      <c r="J106" s="322"/>
      <c r="K106" s="126" t="s">
        <v>16</v>
      </c>
      <c r="L106" s="232" t="s">
        <v>288</v>
      </c>
      <c r="M106" s="127" t="s">
        <v>250</v>
      </c>
      <c r="N106" s="128" t="s">
        <v>4</v>
      </c>
      <c r="O106" s="129" t="s">
        <v>18</v>
      </c>
      <c r="P106" s="245" t="s">
        <v>188</v>
      </c>
      <c r="Q106" s="341"/>
      <c r="R106" s="340"/>
      <c r="S106" s="340"/>
      <c r="T106" s="340"/>
      <c r="U106" s="359"/>
      <c r="V106" s="360"/>
      <c r="W106" s="360"/>
      <c r="X106" s="360"/>
      <c r="Y106" s="361"/>
      <c r="Z106" s="382"/>
      <c r="AA106" s="383"/>
      <c r="AB106" s="384"/>
      <c r="AC106" s="219"/>
      <c r="AD106" s="218"/>
      <c r="AE106" s="218"/>
      <c r="AF106" s="218"/>
      <c r="AG106" s="218"/>
      <c r="AH106" s="218"/>
      <c r="AI106" s="218"/>
      <c r="AJ106" s="218"/>
      <c r="AK106" s="218"/>
      <c r="AL106" s="218"/>
      <c r="AM106" s="218"/>
      <c r="AN106" s="218"/>
      <c r="AO106" s="218"/>
      <c r="AP106" s="218"/>
      <c r="AQ106" s="218"/>
      <c r="AR106" s="216" t="s">
        <v>286</v>
      </c>
      <c r="AS106" s="214" t="e">
        <f>61.582*ACOS(SIN(AE104)*SIN(AG104)+COS(AE104)*COS(AG104)*(AE105-AG105))*6076.12</f>
        <v>#VALUE!</v>
      </c>
      <c r="AT106" s="218"/>
      <c r="AU106" s="218"/>
    </row>
    <row r="107" spans="1:47" s="119" customFormat="1" ht="35.1" customHeight="1" thickTop="1" thickBot="1" x14ac:dyDescent="0.3">
      <c r="A107" s="251" t="str">
        <f>IF(Z104=1,"VERIFIED",IF(AA104=1,"CHECKED",IF(V104=1,"RECHECK",IF(X104=1,"VERIFY",IF(Y104=1,"NEED APP","NOT SCHED")))))</f>
        <v>VERIFY</v>
      </c>
      <c r="B107" s="346"/>
      <c r="C107" s="325"/>
      <c r="D107" s="177" t="s">
        <v>192</v>
      </c>
      <c r="E107" s="190" t="s">
        <v>0</v>
      </c>
      <c r="F107" s="194" t="s">
        <v>0</v>
      </c>
      <c r="G107" s="185" t="s">
        <v>0</v>
      </c>
      <c r="H107" s="184" t="s">
        <v>0</v>
      </c>
      <c r="I107" s="194" t="s">
        <v>0</v>
      </c>
      <c r="J107" s="185" t="s">
        <v>0</v>
      </c>
      <c r="K107" s="130" t="str">
        <f>$N$7</f>
        <v xml:space="preserve"> </v>
      </c>
      <c r="L107" s="225" t="str">
        <f>IF(E107=" ","Not being used ",AU104*6076.12)</f>
        <v xml:space="preserve">Not being used </v>
      </c>
      <c r="M107" s="224">
        <v>0</v>
      </c>
      <c r="N107" s="302" t="str">
        <f>IF(W104=1,"Need Photo","Has Photo")</f>
        <v>Need Photo</v>
      </c>
      <c r="O107" s="175" t="s">
        <v>260</v>
      </c>
      <c r="P107" s="247" t="str">
        <f>IF(E107=" ","Not being used",(IF(L107&gt;O104,"OFF STA","ON STA")))</f>
        <v>Not being used</v>
      </c>
      <c r="Q107" s="342"/>
      <c r="R107" s="343"/>
      <c r="S107" s="343"/>
      <c r="T107" s="343"/>
      <c r="U107" s="362"/>
      <c r="V107" s="363"/>
      <c r="W107" s="363"/>
      <c r="X107" s="363"/>
      <c r="Y107" s="364"/>
      <c r="Z107" s="385"/>
      <c r="AA107" s="386"/>
      <c r="AB107" s="387"/>
      <c r="AC107" s="118"/>
    </row>
    <row r="108" spans="1:47" s="117" customFormat="1" ht="9" customHeight="1" thickTop="1" thickBot="1" x14ac:dyDescent="0.3">
      <c r="A108" s="233"/>
      <c r="B108" s="132" t="s">
        <v>11</v>
      </c>
      <c r="C108" s="133"/>
      <c r="D108" s="134" t="s">
        <v>12</v>
      </c>
      <c r="E108" s="187" t="s">
        <v>246</v>
      </c>
      <c r="F108" s="187" t="s">
        <v>247</v>
      </c>
      <c r="G108" s="179" t="s">
        <v>248</v>
      </c>
      <c r="H108" s="134" t="s">
        <v>246</v>
      </c>
      <c r="I108" s="187" t="s">
        <v>247</v>
      </c>
      <c r="J108" s="179" t="s">
        <v>248</v>
      </c>
      <c r="K108" s="135" t="s">
        <v>13</v>
      </c>
      <c r="L108" s="136" t="s">
        <v>14</v>
      </c>
      <c r="M108" s="136" t="s">
        <v>17</v>
      </c>
      <c r="N108" s="303" t="s">
        <v>15</v>
      </c>
      <c r="O108" s="304" t="s">
        <v>19</v>
      </c>
      <c r="P108" s="305" t="s">
        <v>256</v>
      </c>
      <c r="Q108" s="141" t="s">
        <v>252</v>
      </c>
      <c r="R108" s="142"/>
      <c r="S108" s="143" t="s">
        <v>191</v>
      </c>
      <c r="T108" s="235"/>
      <c r="U108" s="311" t="s">
        <v>289</v>
      </c>
      <c r="V108" s="312"/>
      <c r="W108" s="312"/>
      <c r="X108" s="312"/>
      <c r="Y108" s="313"/>
      <c r="Z108" s="144" t="s">
        <v>238</v>
      </c>
      <c r="AA108" s="145" t="s">
        <v>239</v>
      </c>
      <c r="AB108" s="146" t="s">
        <v>240</v>
      </c>
      <c r="AC108" s="209"/>
      <c r="AD108" s="210"/>
      <c r="AE108" s="211" t="s">
        <v>269</v>
      </c>
      <c r="AF108" s="210"/>
      <c r="AG108" s="211" t="s">
        <v>270</v>
      </c>
      <c r="AH108" s="211"/>
      <c r="AI108" s="211" t="s">
        <v>271</v>
      </c>
      <c r="AJ108" s="210"/>
      <c r="AK108" s="212" t="s">
        <v>281</v>
      </c>
      <c r="AL108" s="210"/>
      <c r="AM108" s="211"/>
      <c r="AN108" s="210"/>
      <c r="AO108" s="212" t="s">
        <v>278</v>
      </c>
      <c r="AP108" s="210"/>
      <c r="AQ108" s="211"/>
      <c r="AR108" s="210"/>
      <c r="AS108" s="211"/>
      <c r="AT108" s="210"/>
      <c r="AU108" s="210"/>
    </row>
    <row r="109" spans="1:47" s="120" customFormat="1" ht="15.95" customHeight="1" thickBot="1" x14ac:dyDescent="0.3">
      <c r="A109" s="124">
        <v>0</v>
      </c>
      <c r="B109" s="344" t="s">
        <v>399</v>
      </c>
      <c r="C109" s="323" t="s">
        <v>0</v>
      </c>
      <c r="D109" s="176" t="s">
        <v>237</v>
      </c>
      <c r="E109" s="188">
        <v>41</v>
      </c>
      <c r="F109" s="192">
        <v>41</v>
      </c>
      <c r="G109" s="125">
        <v>49.287999999999997</v>
      </c>
      <c r="H109" s="166">
        <v>70</v>
      </c>
      <c r="I109" s="192">
        <v>44</v>
      </c>
      <c r="J109" s="125">
        <v>24.484000000000002</v>
      </c>
      <c r="K109" s="326" t="s">
        <v>0</v>
      </c>
      <c r="L109" s="328" t="s">
        <v>0</v>
      </c>
      <c r="M109" s="330">
        <v>2.5</v>
      </c>
      <c r="N109" s="631">
        <f>IF(M109=" "," ",(M109+$L$7-M112))</f>
        <v>2.5</v>
      </c>
      <c r="O109" s="333">
        <v>500</v>
      </c>
      <c r="P109" s="370">
        <v>43075</v>
      </c>
      <c r="Q109" s="139">
        <v>43191</v>
      </c>
      <c r="R109" s="140">
        <v>43405</v>
      </c>
      <c r="S109" s="337" t="s">
        <v>316</v>
      </c>
      <c r="T109" s="338"/>
      <c r="U109" s="236">
        <v>1</v>
      </c>
      <c r="V109" s="147" t="s">
        <v>0</v>
      </c>
      <c r="W109" s="148">
        <v>1</v>
      </c>
      <c r="X109" s="149">
        <v>1</v>
      </c>
      <c r="Y109" s="150" t="s">
        <v>0</v>
      </c>
      <c r="Z109" s="151" t="s">
        <v>0</v>
      </c>
      <c r="AA109" s="147" t="s">
        <v>0</v>
      </c>
      <c r="AB109" s="152" t="s">
        <v>0</v>
      </c>
      <c r="AC109" s="213" t="s">
        <v>237</v>
      </c>
      <c r="AD109" s="216" t="s">
        <v>265</v>
      </c>
      <c r="AE109" s="215">
        <f>E109+F109/60+G109/60/60</f>
        <v>41.697024444444445</v>
      </c>
      <c r="AF109" s="216" t="s">
        <v>266</v>
      </c>
      <c r="AG109" s="215" t="e">
        <f>E112+F112/60+G112/60/60</f>
        <v>#VALUE!</v>
      </c>
      <c r="AH109" s="222" t="s">
        <v>272</v>
      </c>
      <c r="AI109" s="215" t="e">
        <f>AG109-AE109</f>
        <v>#VALUE!</v>
      </c>
      <c r="AJ109" s="216" t="s">
        <v>274</v>
      </c>
      <c r="AK109" s="215" t="e">
        <f>AI110*60*COS((AE109+AG109)/2*PI()/180)</f>
        <v>#VALUE!</v>
      </c>
      <c r="AL109" s="216" t="s">
        <v>276</v>
      </c>
      <c r="AM109" s="215" t="e">
        <f>AK109*6076.12</f>
        <v>#VALUE!</v>
      </c>
      <c r="AN109" s="216" t="s">
        <v>279</v>
      </c>
      <c r="AO109" s="215">
        <f>AE109*PI()/180</f>
        <v>0.72775036484011491</v>
      </c>
      <c r="AP109" s="216" t="s">
        <v>282</v>
      </c>
      <c r="AQ109" s="215" t="e">
        <f>AG109 *PI()/180</f>
        <v>#VALUE!</v>
      </c>
      <c r="AR109" s="216" t="s">
        <v>284</v>
      </c>
      <c r="AS109" s="215" t="e">
        <f>1*ATAN2(COS(AO109)*SIN(AQ109)-SIN(AO109)*COS(AQ109)*COS(AQ110-AO110),SIN(AQ110-AO110)*COS(AQ109))</f>
        <v>#VALUE!</v>
      </c>
      <c r="AT109" s="217" t="s">
        <v>287</v>
      </c>
      <c r="AU109" s="223" t="e">
        <f>SQRT(AK110*AK110+AK109*AK109)</f>
        <v>#VALUE!</v>
      </c>
    </row>
    <row r="110" spans="1:47" s="120" customFormat="1" ht="15.95" customHeight="1" thickTop="1" thickBot="1" x14ac:dyDescent="0.3">
      <c r="A110" s="178">
        <v>100118426172</v>
      </c>
      <c r="B110" s="345"/>
      <c r="C110" s="324"/>
      <c r="D110" s="176" t="s">
        <v>242</v>
      </c>
      <c r="E110" s="317" t="s">
        <v>262</v>
      </c>
      <c r="F110" s="318"/>
      <c r="G110" s="318"/>
      <c r="H110" s="318"/>
      <c r="I110" s="318"/>
      <c r="J110" s="319"/>
      <c r="K110" s="327"/>
      <c r="L110" s="329"/>
      <c r="M110" s="330"/>
      <c r="N110" s="632"/>
      <c r="O110" s="334"/>
      <c r="P110" s="371"/>
      <c r="Q110" s="339" t="s">
        <v>409</v>
      </c>
      <c r="R110" s="340"/>
      <c r="S110" s="340"/>
      <c r="T110" s="340"/>
      <c r="U110" s="356" t="s">
        <v>291</v>
      </c>
      <c r="V110" s="357"/>
      <c r="W110" s="357"/>
      <c r="X110" s="357"/>
      <c r="Y110" s="358"/>
      <c r="Z110" s="379" t="s">
        <v>405</v>
      </c>
      <c r="AA110" s="380"/>
      <c r="AB110" s="381"/>
      <c r="AC110" s="213" t="s">
        <v>192</v>
      </c>
      <c r="AD110" s="216" t="s">
        <v>267</v>
      </c>
      <c r="AE110" s="215">
        <f>H109+I109/60+J109/60/60</f>
        <v>70.74013444444445</v>
      </c>
      <c r="AF110" s="216" t="s">
        <v>268</v>
      </c>
      <c r="AG110" s="215" t="e">
        <f>H112+I112/60+J112/60/60</f>
        <v>#VALUE!</v>
      </c>
      <c r="AH110" s="222" t="s">
        <v>273</v>
      </c>
      <c r="AI110" s="215" t="e">
        <f>AE110-AG110</f>
        <v>#VALUE!</v>
      </c>
      <c r="AJ110" s="216" t="s">
        <v>275</v>
      </c>
      <c r="AK110" s="215" t="e">
        <f>AI109*60</f>
        <v>#VALUE!</v>
      </c>
      <c r="AL110" s="216" t="s">
        <v>277</v>
      </c>
      <c r="AM110" s="215" t="e">
        <f>AK110*6076.12</f>
        <v>#VALUE!</v>
      </c>
      <c r="AN110" s="216" t="s">
        <v>280</v>
      </c>
      <c r="AO110" s="215">
        <f>AE110*PI()/180</f>
        <v>1.2346482593590054</v>
      </c>
      <c r="AP110" s="216" t="s">
        <v>283</v>
      </c>
      <c r="AQ110" s="215" t="e">
        <f>AG110*PI()/180</f>
        <v>#VALUE!</v>
      </c>
      <c r="AR110" s="216" t="s">
        <v>285</v>
      </c>
      <c r="AS110" s="214" t="e">
        <f>IF(360+AS109/(2*PI())*360&gt;360,AS109/(PI())*360,360+AS109/(2*PI())*360)</f>
        <v>#VALUE!</v>
      </c>
      <c r="AT110" s="218"/>
      <c r="AU110" s="218"/>
    </row>
    <row r="111" spans="1:47" s="120" customFormat="1" ht="15.95" customHeight="1" thickBot="1" x14ac:dyDescent="0.3">
      <c r="A111" s="270">
        <v>20</v>
      </c>
      <c r="B111" s="345"/>
      <c r="C111" s="324"/>
      <c r="D111" s="176" t="s">
        <v>243</v>
      </c>
      <c r="E111" s="320" t="s">
        <v>261</v>
      </c>
      <c r="F111" s="321"/>
      <c r="G111" s="321"/>
      <c r="H111" s="321"/>
      <c r="I111" s="321"/>
      <c r="J111" s="322"/>
      <c r="K111" s="126" t="s">
        <v>16</v>
      </c>
      <c r="L111" s="232" t="s">
        <v>288</v>
      </c>
      <c r="M111" s="127" t="s">
        <v>250</v>
      </c>
      <c r="N111" s="128" t="s">
        <v>4</v>
      </c>
      <c r="O111" s="129" t="s">
        <v>18</v>
      </c>
      <c r="P111" s="245" t="s">
        <v>188</v>
      </c>
      <c r="Q111" s="341"/>
      <c r="R111" s="340"/>
      <c r="S111" s="340"/>
      <c r="T111" s="340"/>
      <c r="U111" s="359"/>
      <c r="V111" s="360"/>
      <c r="W111" s="360"/>
      <c r="X111" s="360"/>
      <c r="Y111" s="361"/>
      <c r="Z111" s="382"/>
      <c r="AA111" s="383"/>
      <c r="AB111" s="384"/>
      <c r="AC111" s="219"/>
      <c r="AD111" s="218"/>
      <c r="AE111" s="218"/>
      <c r="AF111" s="218"/>
      <c r="AG111" s="218"/>
      <c r="AH111" s="218"/>
      <c r="AI111" s="218"/>
      <c r="AJ111" s="218"/>
      <c r="AK111" s="218"/>
      <c r="AL111" s="218"/>
      <c r="AM111" s="218"/>
      <c r="AN111" s="218"/>
      <c r="AO111" s="218"/>
      <c r="AP111" s="218"/>
      <c r="AQ111" s="218"/>
      <c r="AR111" s="216" t="s">
        <v>286</v>
      </c>
      <c r="AS111" s="214" t="e">
        <f>61.582*ACOS(SIN(AE109)*SIN(AG109)+COS(AE109)*COS(AG109)*(AE110-AG110))*6076.12</f>
        <v>#VALUE!</v>
      </c>
      <c r="AT111" s="218"/>
      <c r="AU111" s="218"/>
    </row>
    <row r="112" spans="1:47" s="119" customFormat="1" ht="35.1" customHeight="1" thickTop="1" thickBot="1" x14ac:dyDescent="0.3">
      <c r="A112" s="251" t="str">
        <f>IF(Z109=1,"VERIFIED",IF(AA109=1,"CHECKED",IF(V109=1,"RECHECK",IF(X109=1,"VERIFY",IF(Y109=1,"NEED APP","NOT SCHED")))))</f>
        <v>VERIFY</v>
      </c>
      <c r="B112" s="346"/>
      <c r="C112" s="325"/>
      <c r="D112" s="177" t="s">
        <v>192</v>
      </c>
      <c r="E112" s="190" t="s">
        <v>0</v>
      </c>
      <c r="F112" s="194" t="s">
        <v>0</v>
      </c>
      <c r="G112" s="185" t="s">
        <v>0</v>
      </c>
      <c r="H112" s="184" t="s">
        <v>0</v>
      </c>
      <c r="I112" s="194" t="s">
        <v>0</v>
      </c>
      <c r="J112" s="185" t="s">
        <v>0</v>
      </c>
      <c r="K112" s="130" t="str">
        <f>$N$7</f>
        <v xml:space="preserve"> </v>
      </c>
      <c r="L112" s="225" t="str">
        <f>IF(E112=" ","Not being used ",AU109*6076.12)</f>
        <v xml:space="preserve">Not being used </v>
      </c>
      <c r="M112" s="224">
        <v>0</v>
      </c>
      <c r="N112" s="302" t="str">
        <f>IF(W109=1,"Need Photo","Has Photo")</f>
        <v>Need Photo</v>
      </c>
      <c r="O112" s="175" t="s">
        <v>260</v>
      </c>
      <c r="P112" s="247" t="str">
        <f>IF(E112=" ","Not being used",(IF(L112&gt;O109,"OFF STA","ON STA")))</f>
        <v>Not being used</v>
      </c>
      <c r="Q112" s="342"/>
      <c r="R112" s="343"/>
      <c r="S112" s="343"/>
      <c r="T112" s="343"/>
      <c r="U112" s="362"/>
      <c r="V112" s="363"/>
      <c r="W112" s="363"/>
      <c r="X112" s="363"/>
      <c r="Y112" s="364"/>
      <c r="Z112" s="385"/>
      <c r="AA112" s="386"/>
      <c r="AB112" s="387"/>
      <c r="AC112" s="118"/>
    </row>
    <row r="113" spans="1:47" s="119" customFormat="1" ht="75" customHeight="1" thickTop="1" thickBot="1" x14ac:dyDescent="0.3">
      <c r="A113" s="314" t="s">
        <v>264</v>
      </c>
      <c r="B113" s="315"/>
      <c r="C113" s="315"/>
      <c r="D113" s="315"/>
      <c r="E113" s="315"/>
      <c r="F113" s="315"/>
      <c r="G113" s="315"/>
      <c r="H113" s="315"/>
      <c r="I113" s="315"/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237"/>
      <c r="V113" s="161"/>
      <c r="W113" s="161"/>
      <c r="X113" s="161"/>
      <c r="Y113" s="162"/>
      <c r="Z113" s="163"/>
      <c r="AA113" s="164"/>
      <c r="AB113" s="165"/>
      <c r="AC113" s="118"/>
    </row>
    <row r="114" spans="1:47" s="7" customFormat="1" ht="16.5" customHeight="1" thickTop="1" thickBot="1" x14ac:dyDescent="0.3">
      <c r="A114" s="299" t="s">
        <v>263</v>
      </c>
      <c r="B114" s="279" t="s">
        <v>309</v>
      </c>
      <c r="C114" s="280"/>
      <c r="D114" s="281"/>
      <c r="E114" s="282" t="s">
        <v>249</v>
      </c>
      <c r="F114" s="283"/>
      <c r="G114" s="284"/>
      <c r="H114" s="285" t="s">
        <v>251</v>
      </c>
      <c r="I114" s="283"/>
      <c r="J114" s="284"/>
      <c r="K114" s="294" t="s">
        <v>0</v>
      </c>
      <c r="L114" s="295" t="s">
        <v>0</v>
      </c>
      <c r="M114" s="296" t="s">
        <v>0</v>
      </c>
      <c r="N114" s="297" t="s">
        <v>0</v>
      </c>
      <c r="O114" s="298"/>
      <c r="P114" s="316" t="str">
        <f>$P$2</f>
        <v>D06 - ECHO - Marion Run</v>
      </c>
      <c r="Q114" s="316"/>
      <c r="R114" s="316"/>
      <c r="S114" s="316"/>
      <c r="T114" s="316"/>
      <c r="U114" s="293"/>
      <c r="V114" s="289"/>
      <c r="W114" s="290"/>
      <c r="X114" s="291"/>
      <c r="Y114" s="289"/>
      <c r="Z114" s="291"/>
      <c r="AA114" s="289"/>
      <c r="AB114" s="292"/>
      <c r="AC114" s="8"/>
    </row>
    <row r="115" spans="1:47" s="117" customFormat="1" ht="9" customHeight="1" thickTop="1" thickBot="1" x14ac:dyDescent="0.3">
      <c r="A115" s="233"/>
      <c r="B115" s="132" t="s">
        <v>11</v>
      </c>
      <c r="C115" s="133"/>
      <c r="D115" s="134" t="s">
        <v>12</v>
      </c>
      <c r="E115" s="187" t="s">
        <v>246</v>
      </c>
      <c r="F115" s="187" t="s">
        <v>247</v>
      </c>
      <c r="G115" s="179" t="s">
        <v>248</v>
      </c>
      <c r="H115" s="134" t="s">
        <v>246</v>
      </c>
      <c r="I115" s="187" t="s">
        <v>247</v>
      </c>
      <c r="J115" s="179" t="s">
        <v>248</v>
      </c>
      <c r="K115" s="135" t="s">
        <v>13</v>
      </c>
      <c r="L115" s="136" t="s">
        <v>14</v>
      </c>
      <c r="M115" s="136" t="s">
        <v>17</v>
      </c>
      <c r="N115" s="137" t="s">
        <v>15</v>
      </c>
      <c r="O115" s="138" t="s">
        <v>19</v>
      </c>
      <c r="P115" s="244" t="s">
        <v>256</v>
      </c>
      <c r="Q115" s="141" t="s">
        <v>252</v>
      </c>
      <c r="R115" s="142"/>
      <c r="S115" s="143" t="s">
        <v>191</v>
      </c>
      <c r="T115" s="235"/>
      <c r="U115" s="311" t="s">
        <v>289</v>
      </c>
      <c r="V115" s="312"/>
      <c r="W115" s="312"/>
      <c r="X115" s="312"/>
      <c r="Y115" s="313"/>
      <c r="Z115" s="144" t="s">
        <v>238</v>
      </c>
      <c r="AA115" s="145" t="s">
        <v>239</v>
      </c>
      <c r="AB115" s="146" t="s">
        <v>240</v>
      </c>
      <c r="AC115" s="209"/>
      <c r="AD115" s="210"/>
      <c r="AE115" s="211" t="s">
        <v>269</v>
      </c>
      <c r="AF115" s="210"/>
      <c r="AG115" s="211" t="s">
        <v>270</v>
      </c>
      <c r="AH115" s="211"/>
      <c r="AI115" s="211" t="s">
        <v>271</v>
      </c>
      <c r="AJ115" s="210"/>
      <c r="AK115" s="212" t="s">
        <v>281</v>
      </c>
      <c r="AL115" s="210"/>
      <c r="AM115" s="211"/>
      <c r="AN115" s="210"/>
      <c r="AO115" s="212" t="s">
        <v>278</v>
      </c>
      <c r="AP115" s="210"/>
      <c r="AQ115" s="211"/>
      <c r="AR115" s="210"/>
      <c r="AS115" s="211"/>
      <c r="AT115" s="210"/>
      <c r="AU115" s="210"/>
    </row>
    <row r="116" spans="1:47" s="120" customFormat="1" ht="15.95" customHeight="1" thickBot="1" x14ac:dyDescent="0.3">
      <c r="A116" s="124">
        <v>0</v>
      </c>
      <c r="B116" s="344" t="s">
        <v>400</v>
      </c>
      <c r="C116" s="323" t="s">
        <v>0</v>
      </c>
      <c r="D116" s="176" t="s">
        <v>237</v>
      </c>
      <c r="E116" s="188">
        <v>41</v>
      </c>
      <c r="F116" s="192">
        <v>41</v>
      </c>
      <c r="G116" s="125">
        <v>45.19</v>
      </c>
      <c r="H116" s="166">
        <v>70</v>
      </c>
      <c r="I116" s="192">
        <v>44</v>
      </c>
      <c r="J116" s="125">
        <v>30.645</v>
      </c>
      <c r="K116" s="326" t="s">
        <v>0</v>
      </c>
      <c r="L116" s="328" t="s">
        <v>0</v>
      </c>
      <c r="M116" s="330">
        <v>1.6</v>
      </c>
      <c r="N116" s="631">
        <f>IF(M116=" "," ",(M116+$L$7-M119))</f>
        <v>1.6</v>
      </c>
      <c r="O116" s="333">
        <v>500</v>
      </c>
      <c r="P116" s="370">
        <v>43075</v>
      </c>
      <c r="Q116" s="139">
        <v>43191</v>
      </c>
      <c r="R116" s="140">
        <v>43405</v>
      </c>
      <c r="S116" s="337" t="s">
        <v>316</v>
      </c>
      <c r="T116" s="338"/>
      <c r="U116" s="236">
        <v>1</v>
      </c>
      <c r="V116" s="147" t="s">
        <v>0</v>
      </c>
      <c r="W116" s="148">
        <v>1</v>
      </c>
      <c r="X116" s="149">
        <v>1</v>
      </c>
      <c r="Y116" s="150" t="s">
        <v>0</v>
      </c>
      <c r="Z116" s="151" t="s">
        <v>0</v>
      </c>
      <c r="AA116" s="147" t="s">
        <v>0</v>
      </c>
      <c r="AB116" s="152" t="s">
        <v>0</v>
      </c>
      <c r="AC116" s="213" t="s">
        <v>237</v>
      </c>
      <c r="AD116" s="216" t="s">
        <v>265</v>
      </c>
      <c r="AE116" s="215">
        <f>E116+F116/60+G116/60/60</f>
        <v>41.695886111111108</v>
      </c>
      <c r="AF116" s="216" t="s">
        <v>266</v>
      </c>
      <c r="AG116" s="215" t="e">
        <f>E119+F119/60+G119/60/60</f>
        <v>#VALUE!</v>
      </c>
      <c r="AH116" s="222" t="s">
        <v>272</v>
      </c>
      <c r="AI116" s="215" t="e">
        <f>AG116-AE116</f>
        <v>#VALUE!</v>
      </c>
      <c r="AJ116" s="216" t="s">
        <v>274</v>
      </c>
      <c r="AK116" s="215" t="e">
        <f>AI117*60*COS((AE116+AG116)/2*PI()/180)</f>
        <v>#VALUE!</v>
      </c>
      <c r="AL116" s="216" t="s">
        <v>276</v>
      </c>
      <c r="AM116" s="215" t="e">
        <f>AK116*6076.12</f>
        <v>#VALUE!</v>
      </c>
      <c r="AN116" s="216" t="s">
        <v>279</v>
      </c>
      <c r="AO116" s="215">
        <f>AE116*PI()/180</f>
        <v>0.72773049717546301</v>
      </c>
      <c r="AP116" s="216" t="s">
        <v>282</v>
      </c>
      <c r="AQ116" s="215" t="e">
        <f>AG116 *PI()/180</f>
        <v>#VALUE!</v>
      </c>
      <c r="AR116" s="216" t="s">
        <v>284</v>
      </c>
      <c r="AS116" s="215" t="e">
        <f>1*ATAN2(COS(AO116)*SIN(AQ116)-SIN(AO116)*COS(AQ116)*COS(AQ117-AO117),SIN(AQ117-AO117)*COS(AQ116))</f>
        <v>#VALUE!</v>
      </c>
      <c r="AT116" s="217" t="s">
        <v>287</v>
      </c>
      <c r="AU116" s="223" t="e">
        <f>SQRT(AK117*AK117+AK116*AK116)</f>
        <v>#VALUE!</v>
      </c>
    </row>
    <row r="117" spans="1:47" s="120" customFormat="1" ht="15.95" customHeight="1" thickTop="1" thickBot="1" x14ac:dyDescent="0.3">
      <c r="A117" s="178" t="s">
        <v>0</v>
      </c>
      <c r="B117" s="345"/>
      <c r="C117" s="324"/>
      <c r="D117" s="176" t="s">
        <v>242</v>
      </c>
      <c r="E117" s="317" t="s">
        <v>262</v>
      </c>
      <c r="F117" s="318"/>
      <c r="G117" s="318"/>
      <c r="H117" s="318"/>
      <c r="I117" s="318"/>
      <c r="J117" s="319"/>
      <c r="K117" s="327"/>
      <c r="L117" s="329"/>
      <c r="M117" s="330"/>
      <c r="N117" s="632"/>
      <c r="O117" s="334"/>
      <c r="P117" s="371"/>
      <c r="Q117" s="550" t="s">
        <v>410</v>
      </c>
      <c r="R117" s="551"/>
      <c r="S117" s="551"/>
      <c r="T117" s="551"/>
      <c r="U117" s="356" t="s">
        <v>291</v>
      </c>
      <c r="V117" s="357"/>
      <c r="W117" s="357"/>
      <c r="X117" s="357"/>
      <c r="Y117" s="358"/>
      <c r="Z117" s="379" t="s">
        <v>405</v>
      </c>
      <c r="AA117" s="380"/>
      <c r="AB117" s="381"/>
      <c r="AC117" s="213" t="s">
        <v>192</v>
      </c>
      <c r="AD117" s="216" t="s">
        <v>267</v>
      </c>
      <c r="AE117" s="215">
        <f>H116+I116/60+J116/60/60</f>
        <v>70.741845833333329</v>
      </c>
      <c r="AF117" s="216" t="s">
        <v>268</v>
      </c>
      <c r="AG117" s="215" t="e">
        <f>H119+I119/60+J119/60/60</f>
        <v>#VALUE!</v>
      </c>
      <c r="AH117" s="222" t="s">
        <v>273</v>
      </c>
      <c r="AI117" s="215" t="e">
        <f>AE117-AG117</f>
        <v>#VALUE!</v>
      </c>
      <c r="AJ117" s="216" t="s">
        <v>275</v>
      </c>
      <c r="AK117" s="215" t="e">
        <f>AI116*60</f>
        <v>#VALUE!</v>
      </c>
      <c r="AL117" s="216" t="s">
        <v>277</v>
      </c>
      <c r="AM117" s="215" t="e">
        <f>AK117*6076.12</f>
        <v>#VALUE!</v>
      </c>
      <c r="AN117" s="216" t="s">
        <v>280</v>
      </c>
      <c r="AO117" s="215">
        <f>AE117*PI()/180</f>
        <v>1.2346781287298985</v>
      </c>
      <c r="AP117" s="216" t="s">
        <v>283</v>
      </c>
      <c r="AQ117" s="215" t="e">
        <f>AG117*PI()/180</f>
        <v>#VALUE!</v>
      </c>
      <c r="AR117" s="216" t="s">
        <v>285</v>
      </c>
      <c r="AS117" s="214" t="e">
        <f>IF(360+AS116/(2*PI())*360&gt;360,AS116/(PI())*360,360+AS116/(2*PI())*360)</f>
        <v>#VALUE!</v>
      </c>
      <c r="AT117" s="218"/>
      <c r="AU117" s="218"/>
    </row>
    <row r="118" spans="1:47" s="120" customFormat="1" ht="15.95" customHeight="1" thickBot="1" x14ac:dyDescent="0.3">
      <c r="A118" s="270">
        <v>21</v>
      </c>
      <c r="B118" s="345"/>
      <c r="C118" s="324"/>
      <c r="D118" s="176" t="s">
        <v>243</v>
      </c>
      <c r="E118" s="320" t="s">
        <v>261</v>
      </c>
      <c r="F118" s="321"/>
      <c r="G118" s="321"/>
      <c r="H118" s="321"/>
      <c r="I118" s="321"/>
      <c r="J118" s="322"/>
      <c r="K118" s="126" t="s">
        <v>16</v>
      </c>
      <c r="L118" s="232" t="s">
        <v>288</v>
      </c>
      <c r="M118" s="127" t="s">
        <v>250</v>
      </c>
      <c r="N118" s="128" t="s">
        <v>4</v>
      </c>
      <c r="O118" s="129" t="s">
        <v>18</v>
      </c>
      <c r="P118" s="245" t="s">
        <v>188</v>
      </c>
      <c r="Q118" s="552"/>
      <c r="R118" s="551"/>
      <c r="S118" s="551"/>
      <c r="T118" s="551"/>
      <c r="U118" s="359"/>
      <c r="V118" s="360"/>
      <c r="W118" s="360"/>
      <c r="X118" s="360"/>
      <c r="Y118" s="361"/>
      <c r="Z118" s="382"/>
      <c r="AA118" s="383"/>
      <c r="AB118" s="384"/>
      <c r="AC118" s="219"/>
      <c r="AD118" s="218"/>
      <c r="AE118" s="218"/>
      <c r="AF118" s="218"/>
      <c r="AG118" s="218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6" t="s">
        <v>286</v>
      </c>
      <c r="AS118" s="214" t="e">
        <f>61.582*ACOS(SIN(AE116)*SIN(AG116)+COS(AE116)*COS(AG116)*(AE117-AG117))*6076.12</f>
        <v>#VALUE!</v>
      </c>
      <c r="AT118" s="218"/>
      <c r="AU118" s="218"/>
    </row>
    <row r="119" spans="1:47" s="119" customFormat="1" ht="35.1" customHeight="1" thickTop="1" thickBot="1" x14ac:dyDescent="0.3">
      <c r="A119" s="251" t="str">
        <f>IF(Z116=1,"VERIFIED",IF(AA116=1,"CHECKED",IF(V116=1,"RECHECK",IF(X116=1,"VERIFY",IF(Y116=1,"NEED APP","NOT SCHED")))))</f>
        <v>VERIFY</v>
      </c>
      <c r="B119" s="346"/>
      <c r="C119" s="325"/>
      <c r="D119" s="177" t="s">
        <v>192</v>
      </c>
      <c r="E119" s="190" t="s">
        <v>0</v>
      </c>
      <c r="F119" s="194" t="s">
        <v>0</v>
      </c>
      <c r="G119" s="185" t="s">
        <v>0</v>
      </c>
      <c r="H119" s="184" t="s">
        <v>0</v>
      </c>
      <c r="I119" s="194" t="s">
        <v>0</v>
      </c>
      <c r="J119" s="185" t="s">
        <v>0</v>
      </c>
      <c r="K119" s="130" t="str">
        <f>$N$7</f>
        <v xml:space="preserve"> </v>
      </c>
      <c r="L119" s="225" t="str">
        <f>IF(E119=" ","Not being used ",AU116*6076.12)</f>
        <v xml:space="preserve">Not being used </v>
      </c>
      <c r="M119" s="224">
        <v>0</v>
      </c>
      <c r="N119" s="302" t="str">
        <f>IF(W116=1,"Need Photo","Has Photo")</f>
        <v>Need Photo</v>
      </c>
      <c r="O119" s="258" t="s">
        <v>260</v>
      </c>
      <c r="P119" s="247" t="str">
        <f>IF(E119=" ","Not being used",(IF(L119&gt;O116,"OFF STA","ON STA")))</f>
        <v>Not being used</v>
      </c>
      <c r="Q119" s="553"/>
      <c r="R119" s="554"/>
      <c r="S119" s="554"/>
      <c r="T119" s="554"/>
      <c r="U119" s="362"/>
      <c r="V119" s="363"/>
      <c r="W119" s="363"/>
      <c r="X119" s="363"/>
      <c r="Y119" s="364"/>
      <c r="Z119" s="385"/>
      <c r="AA119" s="386"/>
      <c r="AB119" s="387"/>
      <c r="AC119" s="118"/>
    </row>
    <row r="120" spans="1:47" s="117" customFormat="1" ht="9" customHeight="1" thickTop="1" thickBot="1" x14ac:dyDescent="0.3">
      <c r="A120" s="233"/>
      <c r="B120" s="132" t="s">
        <v>11</v>
      </c>
      <c r="C120" s="133"/>
      <c r="D120" s="134" t="s">
        <v>12</v>
      </c>
      <c r="E120" s="187" t="s">
        <v>246</v>
      </c>
      <c r="F120" s="187" t="s">
        <v>247</v>
      </c>
      <c r="G120" s="179" t="s">
        <v>248</v>
      </c>
      <c r="H120" s="134" t="s">
        <v>246</v>
      </c>
      <c r="I120" s="187" t="s">
        <v>247</v>
      </c>
      <c r="J120" s="179" t="s">
        <v>248</v>
      </c>
      <c r="K120" s="135" t="s">
        <v>13</v>
      </c>
      <c r="L120" s="136" t="s">
        <v>14</v>
      </c>
      <c r="M120" s="136" t="s">
        <v>17</v>
      </c>
      <c r="N120" s="137" t="s">
        <v>15</v>
      </c>
      <c r="O120" s="138" t="s">
        <v>19</v>
      </c>
      <c r="P120" s="244" t="s">
        <v>256</v>
      </c>
      <c r="Q120" s="141" t="s">
        <v>252</v>
      </c>
      <c r="R120" s="142"/>
      <c r="S120" s="143" t="s">
        <v>191</v>
      </c>
      <c r="T120" s="235"/>
      <c r="U120" s="311" t="s">
        <v>289</v>
      </c>
      <c r="V120" s="312"/>
      <c r="W120" s="312"/>
      <c r="X120" s="312"/>
      <c r="Y120" s="313"/>
      <c r="Z120" s="170" t="s">
        <v>238</v>
      </c>
      <c r="AA120" s="171" t="s">
        <v>239</v>
      </c>
      <c r="AB120" s="172" t="s">
        <v>240</v>
      </c>
      <c r="AC120" s="209"/>
      <c r="AD120" s="210"/>
      <c r="AE120" s="211" t="s">
        <v>269</v>
      </c>
      <c r="AF120" s="210"/>
      <c r="AG120" s="211" t="s">
        <v>270</v>
      </c>
      <c r="AH120" s="211"/>
      <c r="AI120" s="211" t="s">
        <v>271</v>
      </c>
      <c r="AJ120" s="210"/>
      <c r="AK120" s="212" t="s">
        <v>281</v>
      </c>
      <c r="AL120" s="210"/>
      <c r="AM120" s="211"/>
      <c r="AN120" s="210"/>
      <c r="AO120" s="212" t="s">
        <v>278</v>
      </c>
      <c r="AP120" s="210"/>
      <c r="AQ120" s="211"/>
      <c r="AR120" s="210"/>
      <c r="AS120" s="211"/>
      <c r="AT120" s="210"/>
      <c r="AU120" s="210"/>
    </row>
    <row r="121" spans="1:47" s="120" customFormat="1" ht="15.95" customHeight="1" thickBot="1" x14ac:dyDescent="0.3">
      <c r="A121" s="124">
        <v>17156</v>
      </c>
      <c r="B121" s="344" t="s">
        <v>336</v>
      </c>
      <c r="C121" s="323" t="s">
        <v>0</v>
      </c>
      <c r="D121" s="176" t="s">
        <v>237</v>
      </c>
      <c r="E121" s="188">
        <v>41</v>
      </c>
      <c r="F121" s="192">
        <v>42</v>
      </c>
      <c r="G121" s="125">
        <v>4.3499999999999996</v>
      </c>
      <c r="H121" s="166">
        <v>70</v>
      </c>
      <c r="I121" s="192">
        <v>45</v>
      </c>
      <c r="J121" s="125">
        <v>13.32</v>
      </c>
      <c r="K121" s="326" t="s">
        <v>0</v>
      </c>
      <c r="L121" s="328" t="s">
        <v>0</v>
      </c>
      <c r="M121" s="330">
        <v>13.5</v>
      </c>
      <c r="N121" s="331">
        <f>IF(M121=" "," ",(M121+$L$7-M124))</f>
        <v>12.4</v>
      </c>
      <c r="O121" s="333">
        <v>50</v>
      </c>
      <c r="P121" s="370">
        <v>42978</v>
      </c>
      <c r="Q121" s="139" t="s">
        <v>300</v>
      </c>
      <c r="R121" s="140" t="s">
        <v>0</v>
      </c>
      <c r="S121" s="337" t="s">
        <v>337</v>
      </c>
      <c r="T121" s="338"/>
      <c r="U121" s="236">
        <v>1</v>
      </c>
      <c r="V121" s="147" t="s">
        <v>0</v>
      </c>
      <c r="W121" s="148">
        <v>1</v>
      </c>
      <c r="X121" s="149" t="s">
        <v>0</v>
      </c>
      <c r="Y121" s="150" t="s">
        <v>0</v>
      </c>
      <c r="Z121" s="168" t="s">
        <v>0</v>
      </c>
      <c r="AA121" s="167" t="s">
        <v>0</v>
      </c>
      <c r="AB121" s="169" t="s">
        <v>0</v>
      </c>
      <c r="AC121" s="213" t="s">
        <v>237</v>
      </c>
      <c r="AD121" s="216" t="s">
        <v>265</v>
      </c>
      <c r="AE121" s="215">
        <f>E121+F121/60+G121/60/60</f>
        <v>41.701208333333334</v>
      </c>
      <c r="AF121" s="216" t="s">
        <v>266</v>
      </c>
      <c r="AG121" s="215" t="e">
        <f>E124+F124/60+G124/60/60</f>
        <v>#VALUE!</v>
      </c>
      <c r="AH121" s="222" t="s">
        <v>272</v>
      </c>
      <c r="AI121" s="215" t="e">
        <f>AG121-AE121</f>
        <v>#VALUE!</v>
      </c>
      <c r="AJ121" s="216" t="s">
        <v>274</v>
      </c>
      <c r="AK121" s="215" t="e">
        <f>AI122*60*COS((AE121+AG121)/2*PI()/180)</f>
        <v>#VALUE!</v>
      </c>
      <c r="AL121" s="216" t="s">
        <v>276</v>
      </c>
      <c r="AM121" s="215" t="e">
        <f>AK121*6076.12</f>
        <v>#VALUE!</v>
      </c>
      <c r="AN121" s="216" t="s">
        <v>279</v>
      </c>
      <c r="AO121" s="215">
        <f>AE121*PI()/180</f>
        <v>0.72782338747676367</v>
      </c>
      <c r="AP121" s="216" t="s">
        <v>282</v>
      </c>
      <c r="AQ121" s="215" t="e">
        <f>AG121 *PI()/180</f>
        <v>#VALUE!</v>
      </c>
      <c r="AR121" s="216" t="s">
        <v>284</v>
      </c>
      <c r="AS121" s="215" t="e">
        <f>1*ATAN2(COS(AO121)*SIN(AQ121)-SIN(AO121)*COS(AQ121)*COS(AQ122-AO122),SIN(AQ122-AO122)*COS(AQ121))</f>
        <v>#VALUE!</v>
      </c>
      <c r="AT121" s="217" t="s">
        <v>287</v>
      </c>
      <c r="AU121" s="223" t="e">
        <f>SQRT(AK122*AK122+AK121*AK121)</f>
        <v>#VALUE!</v>
      </c>
    </row>
    <row r="122" spans="1:47" s="120" customFormat="1" ht="15.95" customHeight="1" thickTop="1" thickBot="1" x14ac:dyDescent="0.3">
      <c r="A122" s="178">
        <v>100117391121</v>
      </c>
      <c r="B122" s="345"/>
      <c r="C122" s="324"/>
      <c r="D122" s="176" t="s">
        <v>242</v>
      </c>
      <c r="E122" s="317" t="s">
        <v>262</v>
      </c>
      <c r="F122" s="318"/>
      <c r="G122" s="318"/>
      <c r="H122" s="318"/>
      <c r="I122" s="318"/>
      <c r="J122" s="319"/>
      <c r="K122" s="327"/>
      <c r="L122" s="329"/>
      <c r="M122" s="330"/>
      <c r="N122" s="332"/>
      <c r="O122" s="334"/>
      <c r="P122" s="371"/>
      <c r="Q122" s="365" t="s">
        <v>338</v>
      </c>
      <c r="R122" s="366"/>
      <c r="S122" s="366"/>
      <c r="T122" s="366"/>
      <c r="U122" s="347" t="s">
        <v>290</v>
      </c>
      <c r="V122" s="348"/>
      <c r="W122" s="348"/>
      <c r="X122" s="348"/>
      <c r="Y122" s="349"/>
      <c r="Z122" s="379" t="s">
        <v>335</v>
      </c>
      <c r="AA122" s="380"/>
      <c r="AB122" s="381"/>
      <c r="AC122" s="213" t="s">
        <v>192</v>
      </c>
      <c r="AD122" s="216" t="s">
        <v>267</v>
      </c>
      <c r="AE122" s="215">
        <f>H121+I121/60+J121/60/60</f>
        <v>70.753699999999995</v>
      </c>
      <c r="AF122" s="216" t="s">
        <v>268</v>
      </c>
      <c r="AG122" s="215" t="e">
        <f>H124+I124/60+J124/60/60</f>
        <v>#VALUE!</v>
      </c>
      <c r="AH122" s="222" t="s">
        <v>273</v>
      </c>
      <c r="AI122" s="215" t="e">
        <f>AE122-AG122</f>
        <v>#VALUE!</v>
      </c>
      <c r="AJ122" s="216" t="s">
        <v>275</v>
      </c>
      <c r="AK122" s="215" t="e">
        <f>AI121*60</f>
        <v>#VALUE!</v>
      </c>
      <c r="AL122" s="216" t="s">
        <v>277</v>
      </c>
      <c r="AM122" s="215" t="e">
        <f>AK122*6076.12</f>
        <v>#VALUE!</v>
      </c>
      <c r="AN122" s="216" t="s">
        <v>280</v>
      </c>
      <c r="AO122" s="215">
        <f>AE122*PI()/180</f>
        <v>1.2348850229683117</v>
      </c>
      <c r="AP122" s="216" t="s">
        <v>283</v>
      </c>
      <c r="AQ122" s="215" t="e">
        <f>AG122*PI()/180</f>
        <v>#VALUE!</v>
      </c>
      <c r="AR122" s="216" t="s">
        <v>285</v>
      </c>
      <c r="AS122" s="214" t="e">
        <f>IF(360+AS121/(2*PI())*360&gt;360,AS121/(PI())*360,360+AS121/(2*PI())*360)</f>
        <v>#VALUE!</v>
      </c>
      <c r="AT122" s="218"/>
      <c r="AU122" s="218"/>
    </row>
    <row r="123" spans="1:47" s="120" customFormat="1" ht="15.95" customHeight="1" thickBot="1" x14ac:dyDescent="0.3">
      <c r="A123" s="270">
        <v>22</v>
      </c>
      <c r="B123" s="345"/>
      <c r="C123" s="324"/>
      <c r="D123" s="176" t="s">
        <v>243</v>
      </c>
      <c r="E123" s="320" t="s">
        <v>261</v>
      </c>
      <c r="F123" s="321"/>
      <c r="G123" s="321"/>
      <c r="H123" s="321"/>
      <c r="I123" s="321"/>
      <c r="J123" s="322"/>
      <c r="K123" s="126" t="s">
        <v>16</v>
      </c>
      <c r="L123" s="232" t="s">
        <v>288</v>
      </c>
      <c r="M123" s="127" t="s">
        <v>250</v>
      </c>
      <c r="N123" s="128" t="s">
        <v>4</v>
      </c>
      <c r="O123" s="129" t="s">
        <v>18</v>
      </c>
      <c r="P123" s="245" t="s">
        <v>188</v>
      </c>
      <c r="Q123" s="367"/>
      <c r="R123" s="366"/>
      <c r="S123" s="366"/>
      <c r="T123" s="366"/>
      <c r="U123" s="350"/>
      <c r="V123" s="351"/>
      <c r="W123" s="351"/>
      <c r="X123" s="351"/>
      <c r="Y123" s="352"/>
      <c r="Z123" s="382"/>
      <c r="AA123" s="383"/>
      <c r="AB123" s="384"/>
      <c r="AC123" s="219"/>
      <c r="AD123" s="218"/>
      <c r="AE123" s="218"/>
      <c r="AF123" s="218"/>
      <c r="AG123" s="218"/>
      <c r="AH123" s="218"/>
      <c r="AI123" s="218"/>
      <c r="AJ123" s="218"/>
      <c r="AK123" s="218"/>
      <c r="AL123" s="218"/>
      <c r="AM123" s="218"/>
      <c r="AN123" s="218"/>
      <c r="AO123" s="218"/>
      <c r="AP123" s="218"/>
      <c r="AQ123" s="218"/>
      <c r="AR123" s="216" t="s">
        <v>286</v>
      </c>
      <c r="AS123" s="214" t="e">
        <f>61.582*ACOS(SIN(AE121)*SIN(AG121)+COS(AE121)*COS(AG121)*(AE122-AG122))*6076.12</f>
        <v>#VALUE!</v>
      </c>
      <c r="AT123" s="218"/>
      <c r="AU123" s="218"/>
    </row>
    <row r="124" spans="1:47" s="119" customFormat="1" ht="35.1" customHeight="1" thickTop="1" thickBot="1" x14ac:dyDescent="0.3">
      <c r="A124" s="174" t="str">
        <f>IF(Z121=1,"VERIFIED",IF(AA121=1,"CHECKED",IF(V121=1,"RECHECK",IF(X121=1,"VERIFY",IF(Y121=1,"NEED APP","NOT SCHED")))))</f>
        <v>NOT SCHED</v>
      </c>
      <c r="B124" s="346"/>
      <c r="C124" s="325"/>
      <c r="D124" s="177" t="s">
        <v>192</v>
      </c>
      <c r="E124" s="190" t="s">
        <v>0</v>
      </c>
      <c r="F124" s="194" t="s">
        <v>0</v>
      </c>
      <c r="G124" s="185" t="s">
        <v>0</v>
      </c>
      <c r="H124" s="184" t="s">
        <v>0</v>
      </c>
      <c r="I124" s="194" t="s">
        <v>0</v>
      </c>
      <c r="J124" s="185" t="s">
        <v>0</v>
      </c>
      <c r="K124" s="130" t="str">
        <f>$N$7</f>
        <v xml:space="preserve"> </v>
      </c>
      <c r="L124" s="225" t="str">
        <f>IF(E124=" ","Not being used ",AU121*6076.12)</f>
        <v xml:space="preserve">Not being used </v>
      </c>
      <c r="M124" s="224">
        <v>1.1000000000000001</v>
      </c>
      <c r="N124" s="259" t="str">
        <f>IF(W121=1,"Need Photo","Has Photo")</f>
        <v>Need Photo</v>
      </c>
      <c r="O124" s="258" t="s">
        <v>356</v>
      </c>
      <c r="P124" s="247" t="str">
        <f>IF(E124=" ","Not being used",(IF(L124&gt;O121,"OFF STA","ON STA")))</f>
        <v>Not being used</v>
      </c>
      <c r="Q124" s="368"/>
      <c r="R124" s="369"/>
      <c r="S124" s="369"/>
      <c r="T124" s="369"/>
      <c r="U124" s="353"/>
      <c r="V124" s="354"/>
      <c r="W124" s="354"/>
      <c r="X124" s="354"/>
      <c r="Y124" s="355"/>
      <c r="Z124" s="382"/>
      <c r="AA124" s="383"/>
      <c r="AB124" s="384"/>
      <c r="AC124" s="118"/>
    </row>
    <row r="125" spans="1:47" s="117" customFormat="1" ht="9" customHeight="1" thickTop="1" thickBot="1" x14ac:dyDescent="0.3">
      <c r="A125" s="233"/>
      <c r="B125" s="132" t="s">
        <v>11</v>
      </c>
      <c r="C125" s="133"/>
      <c r="D125" s="134" t="s">
        <v>12</v>
      </c>
      <c r="E125" s="187" t="s">
        <v>246</v>
      </c>
      <c r="F125" s="187" t="s">
        <v>247</v>
      </c>
      <c r="G125" s="179" t="s">
        <v>248</v>
      </c>
      <c r="H125" s="134" t="s">
        <v>246</v>
      </c>
      <c r="I125" s="187" t="s">
        <v>247</v>
      </c>
      <c r="J125" s="179" t="s">
        <v>248</v>
      </c>
      <c r="K125" s="135" t="s">
        <v>13</v>
      </c>
      <c r="L125" s="136" t="s">
        <v>14</v>
      </c>
      <c r="M125" s="136" t="s">
        <v>17</v>
      </c>
      <c r="N125" s="137" t="s">
        <v>15</v>
      </c>
      <c r="O125" s="138" t="s">
        <v>19</v>
      </c>
      <c r="P125" s="244" t="s">
        <v>256</v>
      </c>
      <c r="Q125" s="141" t="s">
        <v>252</v>
      </c>
      <c r="R125" s="142"/>
      <c r="S125" s="143" t="s">
        <v>191</v>
      </c>
      <c r="T125" s="235"/>
      <c r="U125" s="311" t="s">
        <v>289</v>
      </c>
      <c r="V125" s="312"/>
      <c r="W125" s="312"/>
      <c r="X125" s="312"/>
      <c r="Y125" s="313"/>
      <c r="Z125" s="144" t="s">
        <v>238</v>
      </c>
      <c r="AA125" s="145" t="s">
        <v>239</v>
      </c>
      <c r="AB125" s="146" t="s">
        <v>240</v>
      </c>
      <c r="AC125" s="209"/>
      <c r="AD125" s="210"/>
      <c r="AE125" s="211" t="s">
        <v>269</v>
      </c>
      <c r="AF125" s="210"/>
      <c r="AG125" s="211" t="s">
        <v>270</v>
      </c>
      <c r="AH125" s="211"/>
      <c r="AI125" s="211" t="s">
        <v>271</v>
      </c>
      <c r="AJ125" s="210"/>
      <c r="AK125" s="212" t="s">
        <v>281</v>
      </c>
      <c r="AL125" s="210"/>
      <c r="AM125" s="211"/>
      <c r="AN125" s="210"/>
      <c r="AO125" s="212" t="s">
        <v>278</v>
      </c>
      <c r="AP125" s="210"/>
      <c r="AQ125" s="211"/>
      <c r="AR125" s="210"/>
      <c r="AS125" s="211"/>
      <c r="AT125" s="210"/>
      <c r="AU125" s="210"/>
    </row>
    <row r="126" spans="1:47" s="120" customFormat="1" ht="15.95" customHeight="1" thickBot="1" x14ac:dyDescent="0.3">
      <c r="A126" s="124">
        <v>0</v>
      </c>
      <c r="B126" s="344" t="s">
        <v>401</v>
      </c>
      <c r="C126" s="323" t="s">
        <v>0</v>
      </c>
      <c r="D126" s="176" t="s">
        <v>237</v>
      </c>
      <c r="E126" s="188">
        <v>41</v>
      </c>
      <c r="F126" s="192">
        <v>42</v>
      </c>
      <c r="G126" s="125">
        <v>4.9800000000000004</v>
      </c>
      <c r="H126" s="166">
        <v>70</v>
      </c>
      <c r="I126" s="192">
        <v>45</v>
      </c>
      <c r="J126" s="125">
        <v>9.9</v>
      </c>
      <c r="K126" s="326" t="s">
        <v>0</v>
      </c>
      <c r="L126" s="328" t="s">
        <v>0</v>
      </c>
      <c r="M126" s="330">
        <v>12</v>
      </c>
      <c r="N126" s="331">
        <f>IF(M126=" "," ",(M126+$L$7-M129))</f>
        <v>10.4</v>
      </c>
      <c r="O126" s="333">
        <v>500</v>
      </c>
      <c r="P126" s="370">
        <v>42978</v>
      </c>
      <c r="Q126" s="139">
        <v>43221</v>
      </c>
      <c r="R126" s="140">
        <v>43405</v>
      </c>
      <c r="S126" s="337" t="s">
        <v>316</v>
      </c>
      <c r="T126" s="338"/>
      <c r="U126" s="236">
        <v>1</v>
      </c>
      <c r="V126" s="147" t="s">
        <v>0</v>
      </c>
      <c r="W126" s="148" t="s">
        <v>0</v>
      </c>
      <c r="X126" s="149" t="s">
        <v>0</v>
      </c>
      <c r="Y126" s="150" t="s">
        <v>0</v>
      </c>
      <c r="Z126" s="151" t="s">
        <v>0</v>
      </c>
      <c r="AA126" s="147" t="s">
        <v>0</v>
      </c>
      <c r="AB126" s="152" t="s">
        <v>0</v>
      </c>
      <c r="AC126" s="213" t="s">
        <v>237</v>
      </c>
      <c r="AD126" s="216" t="s">
        <v>265</v>
      </c>
      <c r="AE126" s="215">
        <f>E126+F126/60+G126/60/60</f>
        <v>41.701383333333339</v>
      </c>
      <c r="AF126" s="216" t="s">
        <v>266</v>
      </c>
      <c r="AG126" s="215" t="e">
        <f>E129+F129/60+G129/60/60</f>
        <v>#VALUE!</v>
      </c>
      <c r="AH126" s="222" t="s">
        <v>272</v>
      </c>
      <c r="AI126" s="215" t="e">
        <f>AG126-AE126</f>
        <v>#VALUE!</v>
      </c>
      <c r="AJ126" s="216" t="s">
        <v>274</v>
      </c>
      <c r="AK126" s="215" t="e">
        <f>AI127*60*COS((AE126+AG126)/2*PI()/180)</f>
        <v>#VALUE!</v>
      </c>
      <c r="AL126" s="216" t="s">
        <v>276</v>
      </c>
      <c r="AM126" s="215" t="e">
        <f>AK126*6076.12</f>
        <v>#VALUE!</v>
      </c>
      <c r="AN126" s="216" t="s">
        <v>279</v>
      </c>
      <c r="AO126" s="215">
        <f>AE126*PI()/180</f>
        <v>0.72782644180295475</v>
      </c>
      <c r="AP126" s="216" t="s">
        <v>282</v>
      </c>
      <c r="AQ126" s="215" t="e">
        <f>AG126 *PI()/180</f>
        <v>#VALUE!</v>
      </c>
      <c r="AR126" s="216" t="s">
        <v>284</v>
      </c>
      <c r="AS126" s="215" t="e">
        <f>1*ATAN2(COS(AO126)*SIN(AQ126)-SIN(AO126)*COS(AQ126)*COS(AQ127-AO127),SIN(AQ127-AO127)*COS(AQ126))</f>
        <v>#VALUE!</v>
      </c>
      <c r="AT126" s="217" t="s">
        <v>287</v>
      </c>
      <c r="AU126" s="223" t="e">
        <f>SQRT(AK127*AK127+AK126*AK126)</f>
        <v>#VALUE!</v>
      </c>
    </row>
    <row r="127" spans="1:47" s="120" customFormat="1" ht="15.95" customHeight="1" thickTop="1" thickBot="1" x14ac:dyDescent="0.3">
      <c r="A127" s="178">
        <v>200100217403</v>
      </c>
      <c r="B127" s="345"/>
      <c r="C127" s="324"/>
      <c r="D127" s="176" t="s">
        <v>242</v>
      </c>
      <c r="E127" s="317" t="s">
        <v>262</v>
      </c>
      <c r="F127" s="318"/>
      <c r="G127" s="318"/>
      <c r="H127" s="318"/>
      <c r="I127" s="318"/>
      <c r="J127" s="319"/>
      <c r="K127" s="327"/>
      <c r="L127" s="329"/>
      <c r="M127" s="330"/>
      <c r="N127" s="332"/>
      <c r="O127" s="334"/>
      <c r="P127" s="371"/>
      <c r="Q127" s="365" t="s">
        <v>354</v>
      </c>
      <c r="R127" s="366"/>
      <c r="S127" s="366"/>
      <c r="T127" s="366"/>
      <c r="U127" s="347" t="s">
        <v>290</v>
      </c>
      <c r="V127" s="348"/>
      <c r="W127" s="348"/>
      <c r="X127" s="348"/>
      <c r="Y127" s="349"/>
      <c r="Z127" s="379" t="s">
        <v>335</v>
      </c>
      <c r="AA127" s="380"/>
      <c r="AB127" s="381"/>
      <c r="AC127" s="213" t="s">
        <v>192</v>
      </c>
      <c r="AD127" s="216" t="s">
        <v>267</v>
      </c>
      <c r="AE127" s="215">
        <f>H126+I126/60+J126/60/60</f>
        <v>70.752750000000006</v>
      </c>
      <c r="AF127" s="216" t="s">
        <v>268</v>
      </c>
      <c r="AG127" s="215" t="e">
        <f>H129+I129/60+J129/60/60</f>
        <v>#VALUE!</v>
      </c>
      <c r="AH127" s="222" t="s">
        <v>273</v>
      </c>
      <c r="AI127" s="215" t="e">
        <f>AE127-AG127</f>
        <v>#VALUE!</v>
      </c>
      <c r="AJ127" s="216" t="s">
        <v>275</v>
      </c>
      <c r="AK127" s="215" t="e">
        <f>AI126*60</f>
        <v>#VALUE!</v>
      </c>
      <c r="AL127" s="216" t="s">
        <v>277</v>
      </c>
      <c r="AM127" s="215" t="e">
        <f>AK127*6076.12</f>
        <v>#VALUE!</v>
      </c>
      <c r="AN127" s="216" t="s">
        <v>280</v>
      </c>
      <c r="AO127" s="215">
        <f>AE127*PI()/180</f>
        <v>1.2348684423404181</v>
      </c>
      <c r="AP127" s="216" t="s">
        <v>283</v>
      </c>
      <c r="AQ127" s="215" t="e">
        <f>AG127*PI()/180</f>
        <v>#VALUE!</v>
      </c>
      <c r="AR127" s="216" t="s">
        <v>285</v>
      </c>
      <c r="AS127" s="214" t="e">
        <f>IF(360+AS126/(2*PI())*360&gt;360,AS126/(PI())*360,360+AS126/(2*PI())*360)</f>
        <v>#VALUE!</v>
      </c>
      <c r="AT127" s="218"/>
      <c r="AU127" s="218"/>
    </row>
    <row r="128" spans="1:47" s="120" customFormat="1" ht="15.95" customHeight="1" thickBot="1" x14ac:dyDescent="0.3">
      <c r="A128" s="270">
        <v>23</v>
      </c>
      <c r="B128" s="345"/>
      <c r="C128" s="324"/>
      <c r="D128" s="176" t="s">
        <v>243</v>
      </c>
      <c r="E128" s="320" t="s">
        <v>261</v>
      </c>
      <c r="F128" s="321"/>
      <c r="G128" s="321"/>
      <c r="H128" s="321"/>
      <c r="I128" s="321"/>
      <c r="J128" s="322"/>
      <c r="K128" s="126" t="s">
        <v>16</v>
      </c>
      <c r="L128" s="232" t="s">
        <v>288</v>
      </c>
      <c r="M128" s="127" t="s">
        <v>250</v>
      </c>
      <c r="N128" s="128" t="s">
        <v>4</v>
      </c>
      <c r="O128" s="129" t="s">
        <v>18</v>
      </c>
      <c r="P128" s="245" t="s">
        <v>188</v>
      </c>
      <c r="Q128" s="367"/>
      <c r="R128" s="366"/>
      <c r="S128" s="366"/>
      <c r="T128" s="366"/>
      <c r="U128" s="350"/>
      <c r="V128" s="351"/>
      <c r="W128" s="351"/>
      <c r="X128" s="351"/>
      <c r="Y128" s="352"/>
      <c r="Z128" s="382"/>
      <c r="AA128" s="383"/>
      <c r="AB128" s="384"/>
      <c r="AC128" s="219"/>
      <c r="AD128" s="218"/>
      <c r="AE128" s="218"/>
      <c r="AF128" s="218"/>
      <c r="AG128" s="218"/>
      <c r="AH128" s="218"/>
      <c r="AI128" s="218"/>
      <c r="AJ128" s="218"/>
      <c r="AK128" s="218"/>
      <c r="AL128" s="218"/>
      <c r="AM128" s="218"/>
      <c r="AN128" s="218"/>
      <c r="AO128" s="218"/>
      <c r="AP128" s="218"/>
      <c r="AQ128" s="218"/>
      <c r="AR128" s="216" t="s">
        <v>286</v>
      </c>
      <c r="AS128" s="214" t="e">
        <f>61.582*ACOS(SIN(AE126)*SIN(AG126)+COS(AE126)*COS(AG126)*(AE127-AG127))*6076.12</f>
        <v>#VALUE!</v>
      </c>
      <c r="AT128" s="218"/>
      <c r="AU128" s="218"/>
    </row>
    <row r="129" spans="1:47" s="119" customFormat="1" ht="35.1" customHeight="1" thickTop="1" thickBot="1" x14ac:dyDescent="0.3">
      <c r="A129" s="174" t="str">
        <f>IF(Z126=1,"VERIFIED",IF(AA126=1,"CHECKED",IF(V126=1,"RECHECK",IF(X126=1,"VERIFY",IF(Y126=1,"NEED APP","NOT SCHED")))))</f>
        <v>NOT SCHED</v>
      </c>
      <c r="B129" s="346"/>
      <c r="C129" s="325"/>
      <c r="D129" s="177" t="s">
        <v>192</v>
      </c>
      <c r="E129" s="190" t="s">
        <v>0</v>
      </c>
      <c r="F129" s="194" t="s">
        <v>0</v>
      </c>
      <c r="G129" s="185" t="s">
        <v>0</v>
      </c>
      <c r="H129" s="184" t="s">
        <v>0</v>
      </c>
      <c r="I129" s="194" t="s">
        <v>0</v>
      </c>
      <c r="J129" s="185" t="s">
        <v>0</v>
      </c>
      <c r="K129" s="130" t="str">
        <f>$N$7</f>
        <v xml:space="preserve"> </v>
      </c>
      <c r="L129" s="225" t="str">
        <f>IF(E129=" ","Not being used ",AU126*6076.12)</f>
        <v xml:space="preserve">Not being used </v>
      </c>
      <c r="M129" s="224">
        <v>1.6</v>
      </c>
      <c r="N129" s="300" t="str">
        <f>IF(W126=1,"Need Photo","Has Photo")</f>
        <v>Has Photo</v>
      </c>
      <c r="O129" s="175" t="s">
        <v>260</v>
      </c>
      <c r="P129" s="247" t="str">
        <f>IF(E129=" ","Not being used",(IF(L129&gt;O126,"OFF STA","ON STA")))</f>
        <v>Not being used</v>
      </c>
      <c r="Q129" s="368"/>
      <c r="R129" s="369"/>
      <c r="S129" s="369"/>
      <c r="T129" s="369"/>
      <c r="U129" s="353"/>
      <c r="V129" s="354"/>
      <c r="W129" s="354"/>
      <c r="X129" s="354"/>
      <c r="Y129" s="355"/>
      <c r="Z129" s="382"/>
      <c r="AA129" s="383"/>
      <c r="AB129" s="384"/>
      <c r="AC129" s="118"/>
    </row>
    <row r="130" spans="1:47" s="117" customFormat="1" ht="9" customHeight="1" thickTop="1" thickBot="1" x14ac:dyDescent="0.3">
      <c r="A130" s="233"/>
      <c r="B130" s="132" t="s">
        <v>11</v>
      </c>
      <c r="C130" s="133"/>
      <c r="D130" s="134" t="s">
        <v>12</v>
      </c>
      <c r="E130" s="187" t="s">
        <v>246</v>
      </c>
      <c r="F130" s="187" t="s">
        <v>247</v>
      </c>
      <c r="G130" s="179" t="s">
        <v>248</v>
      </c>
      <c r="H130" s="134" t="s">
        <v>246</v>
      </c>
      <c r="I130" s="187" t="s">
        <v>247</v>
      </c>
      <c r="J130" s="179" t="s">
        <v>248</v>
      </c>
      <c r="K130" s="135" t="s">
        <v>13</v>
      </c>
      <c r="L130" s="136" t="s">
        <v>14</v>
      </c>
      <c r="M130" s="136" t="s">
        <v>17</v>
      </c>
      <c r="N130" s="137" t="s">
        <v>15</v>
      </c>
      <c r="O130" s="138" t="s">
        <v>19</v>
      </c>
      <c r="P130" s="244" t="s">
        <v>256</v>
      </c>
      <c r="Q130" s="141" t="s">
        <v>252</v>
      </c>
      <c r="R130" s="142"/>
      <c r="S130" s="143" t="s">
        <v>191</v>
      </c>
      <c r="T130" s="235"/>
      <c r="U130" s="311" t="s">
        <v>289</v>
      </c>
      <c r="V130" s="312"/>
      <c r="W130" s="312"/>
      <c r="X130" s="312"/>
      <c r="Y130" s="313"/>
      <c r="Z130" s="170" t="s">
        <v>238</v>
      </c>
      <c r="AA130" s="171" t="s">
        <v>239</v>
      </c>
      <c r="AB130" s="172" t="s">
        <v>240</v>
      </c>
      <c r="AC130" s="209"/>
      <c r="AD130" s="210"/>
      <c r="AE130" s="211" t="s">
        <v>269</v>
      </c>
      <c r="AF130" s="210"/>
      <c r="AG130" s="211" t="s">
        <v>270</v>
      </c>
      <c r="AH130" s="211"/>
      <c r="AI130" s="211" t="s">
        <v>271</v>
      </c>
      <c r="AJ130" s="210"/>
      <c r="AK130" s="212" t="s">
        <v>281</v>
      </c>
      <c r="AL130" s="210"/>
      <c r="AM130" s="211"/>
      <c r="AN130" s="210"/>
      <c r="AO130" s="212" t="s">
        <v>278</v>
      </c>
      <c r="AP130" s="210"/>
      <c r="AQ130" s="211"/>
      <c r="AR130" s="210"/>
      <c r="AS130" s="211"/>
      <c r="AT130" s="210"/>
      <c r="AU130" s="210"/>
    </row>
    <row r="131" spans="1:47" s="120" customFormat="1" ht="15.95" customHeight="1" thickBot="1" x14ac:dyDescent="0.3">
      <c r="A131" s="124">
        <v>0</v>
      </c>
      <c r="B131" s="344" t="s">
        <v>328</v>
      </c>
      <c r="C131" s="323" t="s">
        <v>0</v>
      </c>
      <c r="D131" s="176" t="s">
        <v>237</v>
      </c>
      <c r="E131" s="188">
        <v>41</v>
      </c>
      <c r="F131" s="192">
        <v>42</v>
      </c>
      <c r="G131" s="125">
        <v>5.64</v>
      </c>
      <c r="H131" s="166">
        <v>70</v>
      </c>
      <c r="I131" s="192">
        <v>45</v>
      </c>
      <c r="J131" s="125">
        <v>13.08</v>
      </c>
      <c r="K131" s="326" t="s">
        <v>0</v>
      </c>
      <c r="L131" s="328" t="s">
        <v>0</v>
      </c>
      <c r="M131" s="330">
        <v>19.600000000000001</v>
      </c>
      <c r="N131" s="331">
        <f>IF(M131=" "," ",(M131+$L$7-M134))</f>
        <v>15.400000000000002</v>
      </c>
      <c r="O131" s="333">
        <v>500</v>
      </c>
      <c r="P131" s="370">
        <v>42978</v>
      </c>
      <c r="Q131" s="139">
        <v>43221</v>
      </c>
      <c r="R131" s="140">
        <v>43405</v>
      </c>
      <c r="S131" s="337" t="s">
        <v>316</v>
      </c>
      <c r="T131" s="338"/>
      <c r="U131" s="236">
        <v>1</v>
      </c>
      <c r="V131" s="147" t="s">
        <v>0</v>
      </c>
      <c r="W131" s="148">
        <v>1</v>
      </c>
      <c r="X131" s="149" t="s">
        <v>0</v>
      </c>
      <c r="Y131" s="150" t="s">
        <v>0</v>
      </c>
      <c r="Z131" s="168" t="s">
        <v>0</v>
      </c>
      <c r="AA131" s="167" t="s">
        <v>0</v>
      </c>
      <c r="AB131" s="169" t="s">
        <v>0</v>
      </c>
      <c r="AC131" s="213" t="s">
        <v>237</v>
      </c>
      <c r="AD131" s="216" t="s">
        <v>265</v>
      </c>
      <c r="AE131" s="215">
        <f>E131+F131/60+G131/60/60</f>
        <v>41.701566666666672</v>
      </c>
      <c r="AF131" s="216" t="s">
        <v>266</v>
      </c>
      <c r="AG131" s="215" t="e">
        <f>E134+F134/60+G134/60/60</f>
        <v>#VALUE!</v>
      </c>
      <c r="AH131" s="222" t="s">
        <v>272</v>
      </c>
      <c r="AI131" s="215" t="e">
        <f>AG131-AE131</f>
        <v>#VALUE!</v>
      </c>
      <c r="AJ131" s="216" t="s">
        <v>274</v>
      </c>
      <c r="AK131" s="215" t="e">
        <f>AI132*60*COS((AE131+AG131)/2*PI()/180)</f>
        <v>#VALUE!</v>
      </c>
      <c r="AL131" s="216" t="s">
        <v>276</v>
      </c>
      <c r="AM131" s="215" t="e">
        <f>AK131*6076.12</f>
        <v>#VALUE!</v>
      </c>
      <c r="AN131" s="216" t="s">
        <v>279</v>
      </c>
      <c r="AO131" s="215">
        <f>AE131*PI()/180</f>
        <v>0.72782964157325014</v>
      </c>
      <c r="AP131" s="216" t="s">
        <v>282</v>
      </c>
      <c r="AQ131" s="215" t="e">
        <f>AG131 *PI()/180</f>
        <v>#VALUE!</v>
      </c>
      <c r="AR131" s="216" t="s">
        <v>284</v>
      </c>
      <c r="AS131" s="215" t="e">
        <f>1*ATAN2(COS(AO131)*SIN(AQ131)-SIN(AO131)*COS(AQ131)*COS(AQ132-AO132),SIN(AQ132-AO132)*COS(AQ131))</f>
        <v>#VALUE!</v>
      </c>
      <c r="AT131" s="217" t="s">
        <v>287</v>
      </c>
      <c r="AU131" s="223" t="e">
        <f>SQRT(AK132*AK132+AK131*AK131)</f>
        <v>#VALUE!</v>
      </c>
    </row>
    <row r="132" spans="1:47" s="120" customFormat="1" ht="15.95" customHeight="1" thickTop="1" thickBot="1" x14ac:dyDescent="0.3">
      <c r="A132" s="178">
        <v>200100217400</v>
      </c>
      <c r="B132" s="345"/>
      <c r="C132" s="324"/>
      <c r="D132" s="176" t="s">
        <v>242</v>
      </c>
      <c r="E132" s="317" t="s">
        <v>262</v>
      </c>
      <c r="F132" s="318"/>
      <c r="G132" s="318"/>
      <c r="H132" s="318"/>
      <c r="I132" s="318"/>
      <c r="J132" s="319"/>
      <c r="K132" s="327"/>
      <c r="L132" s="329"/>
      <c r="M132" s="330"/>
      <c r="N132" s="332"/>
      <c r="O132" s="334"/>
      <c r="P132" s="371"/>
      <c r="Q132" s="365" t="s">
        <v>329</v>
      </c>
      <c r="R132" s="366"/>
      <c r="S132" s="366"/>
      <c r="T132" s="366"/>
      <c r="U132" s="347" t="s">
        <v>290</v>
      </c>
      <c r="V132" s="348"/>
      <c r="W132" s="348"/>
      <c r="X132" s="348"/>
      <c r="Y132" s="349"/>
      <c r="Z132" s="379" t="s">
        <v>335</v>
      </c>
      <c r="AA132" s="380"/>
      <c r="AB132" s="381"/>
      <c r="AC132" s="213" t="s">
        <v>192</v>
      </c>
      <c r="AD132" s="216" t="s">
        <v>267</v>
      </c>
      <c r="AE132" s="215">
        <f>H131+I131/60+J131/60/60</f>
        <v>70.75363333333334</v>
      </c>
      <c r="AF132" s="216" t="s">
        <v>268</v>
      </c>
      <c r="AG132" s="215" t="e">
        <f>H134+I134/60+J134/60/60</f>
        <v>#VALUE!</v>
      </c>
      <c r="AH132" s="222" t="s">
        <v>273</v>
      </c>
      <c r="AI132" s="215" t="e">
        <f>AE132-AG132</f>
        <v>#VALUE!</v>
      </c>
      <c r="AJ132" s="216" t="s">
        <v>275</v>
      </c>
      <c r="AK132" s="215" t="e">
        <f>AI131*60</f>
        <v>#VALUE!</v>
      </c>
      <c r="AL132" s="216" t="s">
        <v>277</v>
      </c>
      <c r="AM132" s="215" t="e">
        <f>AK132*6076.12</f>
        <v>#VALUE!</v>
      </c>
      <c r="AN132" s="216" t="s">
        <v>280</v>
      </c>
      <c r="AO132" s="215">
        <f>AE132*PI()/180</f>
        <v>1.2348838594154774</v>
      </c>
      <c r="AP132" s="216" t="s">
        <v>283</v>
      </c>
      <c r="AQ132" s="215" t="e">
        <f>AG132*PI()/180</f>
        <v>#VALUE!</v>
      </c>
      <c r="AR132" s="216" t="s">
        <v>285</v>
      </c>
      <c r="AS132" s="214" t="e">
        <f>IF(360+AS131/(2*PI())*360&gt;360,AS131/(PI())*360,360+AS131/(2*PI())*360)</f>
        <v>#VALUE!</v>
      </c>
      <c r="AT132" s="218"/>
      <c r="AU132" s="218"/>
    </row>
    <row r="133" spans="1:47" s="120" customFormat="1" ht="15.95" customHeight="1" thickBot="1" x14ac:dyDescent="0.3">
      <c r="A133" s="270">
        <v>24</v>
      </c>
      <c r="B133" s="345"/>
      <c r="C133" s="324"/>
      <c r="D133" s="176" t="s">
        <v>243</v>
      </c>
      <c r="E133" s="320" t="s">
        <v>261</v>
      </c>
      <c r="F133" s="321"/>
      <c r="G133" s="321"/>
      <c r="H133" s="321"/>
      <c r="I133" s="321"/>
      <c r="J133" s="322"/>
      <c r="K133" s="126" t="s">
        <v>16</v>
      </c>
      <c r="L133" s="232" t="s">
        <v>288</v>
      </c>
      <c r="M133" s="127" t="s">
        <v>250</v>
      </c>
      <c r="N133" s="128" t="s">
        <v>4</v>
      </c>
      <c r="O133" s="129" t="s">
        <v>18</v>
      </c>
      <c r="P133" s="245" t="s">
        <v>188</v>
      </c>
      <c r="Q133" s="367"/>
      <c r="R133" s="366"/>
      <c r="S133" s="366"/>
      <c r="T133" s="366"/>
      <c r="U133" s="350"/>
      <c r="V133" s="351"/>
      <c r="W133" s="351"/>
      <c r="X133" s="351"/>
      <c r="Y133" s="352"/>
      <c r="Z133" s="382"/>
      <c r="AA133" s="383"/>
      <c r="AB133" s="384"/>
      <c r="AC133" s="219"/>
      <c r="AD133" s="218"/>
      <c r="AE133" s="218"/>
      <c r="AF133" s="218"/>
      <c r="AG133" s="218"/>
      <c r="AH133" s="218"/>
      <c r="AI133" s="218"/>
      <c r="AJ133" s="218"/>
      <c r="AK133" s="218"/>
      <c r="AL133" s="218"/>
      <c r="AM133" s="218"/>
      <c r="AN133" s="218"/>
      <c r="AO133" s="218"/>
      <c r="AP133" s="218"/>
      <c r="AQ133" s="218"/>
      <c r="AR133" s="216" t="s">
        <v>286</v>
      </c>
      <c r="AS133" s="214" t="e">
        <f>61.582*ACOS(SIN(AE131)*SIN(AG131)+COS(AE131)*COS(AG131)*(AE132-AG132))*6076.12</f>
        <v>#VALUE!</v>
      </c>
      <c r="AT133" s="218"/>
      <c r="AU133" s="218"/>
    </row>
    <row r="134" spans="1:47" s="119" customFormat="1" ht="35.1" customHeight="1" thickTop="1" thickBot="1" x14ac:dyDescent="0.3">
      <c r="A134" s="174" t="str">
        <f>IF(Z131=1,"VERIFIED",IF(AA131=1,"CHECKED",IF(V131=1,"RECHECK",IF(X131=1,"VERIFY",IF(Y131=1,"NEED APP","NOT SCHED")))))</f>
        <v>NOT SCHED</v>
      </c>
      <c r="B134" s="346"/>
      <c r="C134" s="325"/>
      <c r="D134" s="177" t="s">
        <v>192</v>
      </c>
      <c r="E134" s="190" t="s">
        <v>0</v>
      </c>
      <c r="F134" s="194" t="s">
        <v>0</v>
      </c>
      <c r="G134" s="185" t="s">
        <v>0</v>
      </c>
      <c r="H134" s="184" t="s">
        <v>0</v>
      </c>
      <c r="I134" s="194" t="s">
        <v>0</v>
      </c>
      <c r="J134" s="185" t="s">
        <v>0</v>
      </c>
      <c r="K134" s="130" t="str">
        <f>$N$7</f>
        <v xml:space="preserve"> </v>
      </c>
      <c r="L134" s="225" t="str">
        <f>IF(E134=" ","Not being used ",AU131*6076.12)</f>
        <v xml:space="preserve">Not being used </v>
      </c>
      <c r="M134" s="224">
        <v>4.2</v>
      </c>
      <c r="N134" s="302" t="str">
        <f>IF(W131=1,"Need Photo","Has Photo")</f>
        <v>Need Photo</v>
      </c>
      <c r="O134" s="258" t="s">
        <v>260</v>
      </c>
      <c r="P134" s="247" t="str">
        <f>IF(E134=" ","Not being used",(IF(L134&gt;O131,"OFF STA","ON STA")))</f>
        <v>Not being used</v>
      </c>
      <c r="Q134" s="368"/>
      <c r="R134" s="369"/>
      <c r="S134" s="369"/>
      <c r="T134" s="369"/>
      <c r="U134" s="353"/>
      <c r="V134" s="354"/>
      <c r="W134" s="354"/>
      <c r="X134" s="354"/>
      <c r="Y134" s="355"/>
      <c r="Z134" s="382"/>
      <c r="AA134" s="383"/>
      <c r="AB134" s="384"/>
      <c r="AC134" s="118"/>
    </row>
    <row r="135" spans="1:47" s="117" customFormat="1" ht="9" customHeight="1" thickTop="1" thickBot="1" x14ac:dyDescent="0.3">
      <c r="A135" s="233"/>
      <c r="B135" s="132" t="s">
        <v>11</v>
      </c>
      <c r="C135" s="133"/>
      <c r="D135" s="134" t="s">
        <v>12</v>
      </c>
      <c r="E135" s="187" t="s">
        <v>246</v>
      </c>
      <c r="F135" s="187" t="s">
        <v>247</v>
      </c>
      <c r="G135" s="179" t="s">
        <v>248</v>
      </c>
      <c r="H135" s="134" t="s">
        <v>246</v>
      </c>
      <c r="I135" s="187" t="s">
        <v>247</v>
      </c>
      <c r="J135" s="179" t="s">
        <v>248</v>
      </c>
      <c r="K135" s="135" t="s">
        <v>13</v>
      </c>
      <c r="L135" s="136" t="s">
        <v>14</v>
      </c>
      <c r="M135" s="136" t="s">
        <v>17</v>
      </c>
      <c r="N135" s="303" t="s">
        <v>15</v>
      </c>
      <c r="O135" s="304" t="s">
        <v>19</v>
      </c>
      <c r="P135" s="305" t="s">
        <v>256</v>
      </c>
      <c r="Q135" s="141" t="s">
        <v>252</v>
      </c>
      <c r="R135" s="142"/>
      <c r="S135" s="143" t="s">
        <v>191</v>
      </c>
      <c r="T135" s="235"/>
      <c r="U135" s="311" t="s">
        <v>289</v>
      </c>
      <c r="V135" s="312"/>
      <c r="W135" s="312"/>
      <c r="X135" s="312"/>
      <c r="Y135" s="313"/>
      <c r="Z135" s="144" t="s">
        <v>238</v>
      </c>
      <c r="AA135" s="145" t="s">
        <v>239</v>
      </c>
      <c r="AB135" s="146" t="s">
        <v>240</v>
      </c>
      <c r="AC135" s="209"/>
      <c r="AD135" s="210"/>
      <c r="AE135" s="211" t="s">
        <v>269</v>
      </c>
      <c r="AF135" s="210"/>
      <c r="AG135" s="211" t="s">
        <v>270</v>
      </c>
      <c r="AH135" s="211"/>
      <c r="AI135" s="211" t="s">
        <v>271</v>
      </c>
      <c r="AJ135" s="210"/>
      <c r="AK135" s="212" t="s">
        <v>281</v>
      </c>
      <c r="AL135" s="210"/>
      <c r="AM135" s="211"/>
      <c r="AN135" s="210"/>
      <c r="AO135" s="212" t="s">
        <v>278</v>
      </c>
      <c r="AP135" s="210"/>
      <c r="AQ135" s="211"/>
      <c r="AR135" s="210"/>
      <c r="AS135" s="211"/>
      <c r="AT135" s="210"/>
      <c r="AU135" s="210"/>
    </row>
    <row r="136" spans="1:47" s="120" customFormat="1" ht="15.95" customHeight="1" thickBot="1" x14ac:dyDescent="0.3">
      <c r="A136" s="124">
        <v>0</v>
      </c>
      <c r="B136" s="344" t="s">
        <v>402</v>
      </c>
      <c r="C136" s="323" t="s">
        <v>0</v>
      </c>
      <c r="D136" s="176" t="s">
        <v>237</v>
      </c>
      <c r="E136" s="188">
        <v>41</v>
      </c>
      <c r="F136" s="192">
        <v>42</v>
      </c>
      <c r="G136" s="125">
        <v>10.56</v>
      </c>
      <c r="H136" s="166">
        <v>70</v>
      </c>
      <c r="I136" s="192">
        <v>45</v>
      </c>
      <c r="J136" s="125">
        <v>21.36</v>
      </c>
      <c r="K136" s="326" t="s">
        <v>0</v>
      </c>
      <c r="L136" s="328" t="s">
        <v>0</v>
      </c>
      <c r="M136" s="330">
        <v>14.6</v>
      </c>
      <c r="N136" s="331">
        <f>IF(M136=" "," ",(M136+$L$7-M139))</f>
        <v>10.8</v>
      </c>
      <c r="O136" s="333">
        <v>500</v>
      </c>
      <c r="P136" s="629">
        <v>42236</v>
      </c>
      <c r="Q136" s="139">
        <v>43221</v>
      </c>
      <c r="R136" s="140">
        <v>43405</v>
      </c>
      <c r="S136" s="337" t="s">
        <v>316</v>
      </c>
      <c r="T136" s="338"/>
      <c r="U136" s="236">
        <v>1</v>
      </c>
      <c r="V136" s="147" t="s">
        <v>0</v>
      </c>
      <c r="W136" s="148">
        <v>1</v>
      </c>
      <c r="X136" s="149">
        <v>1</v>
      </c>
      <c r="Y136" s="150" t="s">
        <v>0</v>
      </c>
      <c r="Z136" s="151" t="s">
        <v>0</v>
      </c>
      <c r="AA136" s="147" t="s">
        <v>0</v>
      </c>
      <c r="AB136" s="152" t="s">
        <v>0</v>
      </c>
      <c r="AC136" s="213" t="s">
        <v>237</v>
      </c>
      <c r="AD136" s="216" t="s">
        <v>265</v>
      </c>
      <c r="AE136" s="215">
        <f>E136+F136/60+G136/60/60</f>
        <v>41.702933333333334</v>
      </c>
      <c r="AF136" s="216" t="s">
        <v>266</v>
      </c>
      <c r="AG136" s="215" t="e">
        <f>E139+F139/60+G139/60/60</f>
        <v>#VALUE!</v>
      </c>
      <c r="AH136" s="222" t="s">
        <v>272</v>
      </c>
      <c r="AI136" s="215" t="e">
        <f>AG136-AE136</f>
        <v>#VALUE!</v>
      </c>
      <c r="AJ136" s="216" t="s">
        <v>274</v>
      </c>
      <c r="AK136" s="215" t="e">
        <f>AI137*60*COS((AE136+AG136)/2*PI()/180)</f>
        <v>#VALUE!</v>
      </c>
      <c r="AL136" s="216" t="s">
        <v>276</v>
      </c>
      <c r="AM136" s="215" t="e">
        <f>AK136*6076.12</f>
        <v>#VALUE!</v>
      </c>
      <c r="AN136" s="216" t="s">
        <v>279</v>
      </c>
      <c r="AO136" s="215">
        <f>AE136*PI()/180</f>
        <v>0.72785349440636049</v>
      </c>
      <c r="AP136" s="216" t="s">
        <v>282</v>
      </c>
      <c r="AQ136" s="215" t="e">
        <f>AG136 *PI()/180</f>
        <v>#VALUE!</v>
      </c>
      <c r="AR136" s="216" t="s">
        <v>284</v>
      </c>
      <c r="AS136" s="215" t="e">
        <f>1*ATAN2(COS(AO136)*SIN(AQ136)-SIN(AO136)*COS(AQ136)*COS(AQ137-AO137),SIN(AQ137-AO137)*COS(AQ136))</f>
        <v>#VALUE!</v>
      </c>
      <c r="AT136" s="217" t="s">
        <v>287</v>
      </c>
      <c r="AU136" s="223" t="e">
        <f>SQRT(AK137*AK137+AK136*AK136)</f>
        <v>#VALUE!</v>
      </c>
    </row>
    <row r="137" spans="1:47" s="120" customFormat="1" ht="15.95" customHeight="1" thickTop="1" thickBot="1" x14ac:dyDescent="0.3">
      <c r="A137" s="178">
        <v>200100217399</v>
      </c>
      <c r="B137" s="345"/>
      <c r="C137" s="324"/>
      <c r="D137" s="176" t="s">
        <v>242</v>
      </c>
      <c r="E137" s="317" t="s">
        <v>262</v>
      </c>
      <c r="F137" s="318"/>
      <c r="G137" s="318"/>
      <c r="H137" s="318"/>
      <c r="I137" s="318"/>
      <c r="J137" s="319"/>
      <c r="K137" s="327"/>
      <c r="L137" s="329"/>
      <c r="M137" s="330"/>
      <c r="N137" s="332"/>
      <c r="O137" s="334"/>
      <c r="P137" s="630"/>
      <c r="Q137" s="339" t="s">
        <v>386</v>
      </c>
      <c r="R137" s="340"/>
      <c r="S137" s="340"/>
      <c r="T137" s="340"/>
      <c r="U137" s="356" t="s">
        <v>291</v>
      </c>
      <c r="V137" s="357"/>
      <c r="W137" s="357"/>
      <c r="X137" s="357"/>
      <c r="Y137" s="358"/>
      <c r="Z137" s="379" t="s">
        <v>335</v>
      </c>
      <c r="AA137" s="380"/>
      <c r="AB137" s="381"/>
      <c r="AC137" s="213" t="s">
        <v>192</v>
      </c>
      <c r="AD137" s="216" t="s">
        <v>267</v>
      </c>
      <c r="AE137" s="215">
        <f>H136+I136/60+J136/60/60</f>
        <v>70.755933333333331</v>
      </c>
      <c r="AF137" s="216" t="s">
        <v>268</v>
      </c>
      <c r="AG137" s="215" t="e">
        <f>H139+I139/60+J139/60/60</f>
        <v>#VALUE!</v>
      </c>
      <c r="AH137" s="222" t="s">
        <v>273</v>
      </c>
      <c r="AI137" s="215" t="e">
        <f>AE137-AG137</f>
        <v>#VALUE!</v>
      </c>
      <c r="AJ137" s="216" t="s">
        <v>275</v>
      </c>
      <c r="AK137" s="215" t="e">
        <f>AI136*60</f>
        <v>#VALUE!</v>
      </c>
      <c r="AL137" s="216" t="s">
        <v>277</v>
      </c>
      <c r="AM137" s="215" t="e">
        <f>AK137*6076.12</f>
        <v>#VALUE!</v>
      </c>
      <c r="AN137" s="216" t="s">
        <v>280</v>
      </c>
      <c r="AO137" s="215">
        <f>AE137*PI()/180</f>
        <v>1.2349240019882732</v>
      </c>
      <c r="AP137" s="216" t="s">
        <v>283</v>
      </c>
      <c r="AQ137" s="215" t="e">
        <f>AG137*PI()/180</f>
        <v>#VALUE!</v>
      </c>
      <c r="AR137" s="216" t="s">
        <v>285</v>
      </c>
      <c r="AS137" s="214" t="e">
        <f>IF(360+AS136/(2*PI())*360&gt;360,AS136/(PI())*360,360+AS136/(2*PI())*360)</f>
        <v>#VALUE!</v>
      </c>
      <c r="AT137" s="218"/>
      <c r="AU137" s="218"/>
    </row>
    <row r="138" spans="1:47" s="120" customFormat="1" ht="15.95" customHeight="1" thickBot="1" x14ac:dyDescent="0.3">
      <c r="A138" s="270">
        <v>25</v>
      </c>
      <c r="B138" s="345"/>
      <c r="C138" s="324"/>
      <c r="D138" s="176" t="s">
        <v>243</v>
      </c>
      <c r="E138" s="320" t="s">
        <v>261</v>
      </c>
      <c r="F138" s="321"/>
      <c r="G138" s="321"/>
      <c r="H138" s="321"/>
      <c r="I138" s="321"/>
      <c r="J138" s="322"/>
      <c r="K138" s="126" t="s">
        <v>16</v>
      </c>
      <c r="L138" s="232" t="s">
        <v>288</v>
      </c>
      <c r="M138" s="127" t="s">
        <v>250</v>
      </c>
      <c r="N138" s="128" t="s">
        <v>4</v>
      </c>
      <c r="O138" s="129" t="s">
        <v>18</v>
      </c>
      <c r="P138" s="245" t="s">
        <v>188</v>
      </c>
      <c r="Q138" s="341"/>
      <c r="R138" s="340"/>
      <c r="S138" s="340"/>
      <c r="T138" s="340"/>
      <c r="U138" s="359"/>
      <c r="V138" s="360"/>
      <c r="W138" s="360"/>
      <c r="X138" s="360"/>
      <c r="Y138" s="361"/>
      <c r="Z138" s="382"/>
      <c r="AA138" s="383"/>
      <c r="AB138" s="384"/>
      <c r="AC138" s="219"/>
      <c r="AD138" s="218"/>
      <c r="AE138" s="218"/>
      <c r="AF138" s="218"/>
      <c r="AG138" s="218"/>
      <c r="AH138" s="218"/>
      <c r="AI138" s="218"/>
      <c r="AJ138" s="218"/>
      <c r="AK138" s="218"/>
      <c r="AL138" s="218"/>
      <c r="AM138" s="218"/>
      <c r="AN138" s="218"/>
      <c r="AO138" s="218"/>
      <c r="AP138" s="218"/>
      <c r="AQ138" s="218"/>
      <c r="AR138" s="216" t="s">
        <v>286</v>
      </c>
      <c r="AS138" s="214" t="e">
        <f>61.582*ACOS(SIN(AE136)*SIN(AG136)+COS(AE136)*COS(AG136)*(AE137-AG137))*6076.12</f>
        <v>#VALUE!</v>
      </c>
      <c r="AT138" s="218"/>
      <c r="AU138" s="218"/>
    </row>
    <row r="139" spans="1:47" s="119" customFormat="1" ht="35.1" customHeight="1" thickTop="1" thickBot="1" x14ac:dyDescent="0.3">
      <c r="A139" s="251" t="str">
        <f>IF(Z136=1,"VERIFIED",IF(AA136=1,"CHECKED",IF(V136=1,"RECHECK",IF(X136=1,"VERIFY",IF(Y136=1,"NEED APP","NOT SCHED")))))</f>
        <v>VERIFY</v>
      </c>
      <c r="B139" s="346"/>
      <c r="C139" s="325"/>
      <c r="D139" s="177" t="s">
        <v>192</v>
      </c>
      <c r="E139" s="190" t="s">
        <v>0</v>
      </c>
      <c r="F139" s="194" t="s">
        <v>0</v>
      </c>
      <c r="G139" s="185" t="s">
        <v>0</v>
      </c>
      <c r="H139" s="184" t="s">
        <v>0</v>
      </c>
      <c r="I139" s="194" t="s">
        <v>0</v>
      </c>
      <c r="J139" s="185" t="s">
        <v>0</v>
      </c>
      <c r="K139" s="130" t="str">
        <f>$N$7</f>
        <v xml:space="preserve"> </v>
      </c>
      <c r="L139" s="225" t="str">
        <f>IF(E139=" ","Not being used ",AU136*6076.12)</f>
        <v xml:space="preserve">Not being used </v>
      </c>
      <c r="M139" s="224">
        <v>3.8</v>
      </c>
      <c r="N139" s="302" t="str">
        <f>IF(W136=1,"Need Photo","Has Photo")</f>
        <v>Need Photo</v>
      </c>
      <c r="O139" s="258" t="s">
        <v>260</v>
      </c>
      <c r="P139" s="247" t="str">
        <f>IF(E139=" ","Not being used",(IF(L139&gt;O136,"OFF STA","ON STA")))</f>
        <v>Not being used</v>
      </c>
      <c r="Q139" s="342"/>
      <c r="R139" s="343"/>
      <c r="S139" s="343"/>
      <c r="T139" s="343"/>
      <c r="U139" s="362"/>
      <c r="V139" s="363"/>
      <c r="W139" s="363"/>
      <c r="X139" s="363"/>
      <c r="Y139" s="364"/>
      <c r="Z139" s="385"/>
      <c r="AA139" s="386"/>
      <c r="AB139" s="387"/>
      <c r="AC139" s="118"/>
    </row>
    <row r="140" spans="1:47" s="119" customFormat="1" ht="78" customHeight="1" thickTop="1" thickBot="1" x14ac:dyDescent="0.3">
      <c r="A140" s="314" t="s">
        <v>264</v>
      </c>
      <c r="B140" s="315"/>
      <c r="C140" s="315"/>
      <c r="D140" s="315"/>
      <c r="E140" s="315"/>
      <c r="F140" s="315"/>
      <c r="G140" s="315"/>
      <c r="H140" s="315"/>
      <c r="I140" s="315"/>
      <c r="J140" s="315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237"/>
      <c r="V140" s="161"/>
      <c r="W140" s="161"/>
      <c r="X140" s="161"/>
      <c r="Y140" s="162"/>
      <c r="Z140" s="248"/>
      <c r="AA140" s="249"/>
      <c r="AB140" s="250"/>
      <c r="AC140" s="118" t="s">
        <v>363</v>
      </c>
      <c r="AD140" s="230"/>
      <c r="AE140" s="230"/>
      <c r="AF140" s="230"/>
      <c r="AG140" s="230"/>
      <c r="AH140" s="230"/>
      <c r="AI140" s="230"/>
      <c r="AJ140" s="230"/>
      <c r="AK140" s="230"/>
      <c r="AL140" s="230"/>
      <c r="AM140" s="230"/>
      <c r="AN140" s="230"/>
      <c r="AO140" s="230"/>
      <c r="AP140" s="230"/>
      <c r="AQ140" s="230"/>
      <c r="AR140" s="230"/>
      <c r="AS140" s="230"/>
      <c r="AT140" s="230"/>
      <c r="AU140" s="230"/>
    </row>
    <row r="141" spans="1:47" s="7" customFormat="1" ht="16.5" customHeight="1" thickTop="1" thickBot="1" x14ac:dyDescent="0.3">
      <c r="A141" s="299" t="s">
        <v>304</v>
      </c>
      <c r="B141" s="279" t="s">
        <v>309</v>
      </c>
      <c r="C141" s="280"/>
      <c r="D141" s="281"/>
      <c r="E141" s="282" t="s">
        <v>249</v>
      </c>
      <c r="F141" s="283"/>
      <c r="G141" s="284"/>
      <c r="H141" s="285" t="s">
        <v>251</v>
      </c>
      <c r="I141" s="283"/>
      <c r="J141" s="284"/>
      <c r="K141" s="294" t="s">
        <v>0</v>
      </c>
      <c r="L141" s="295" t="s">
        <v>0</v>
      </c>
      <c r="M141" s="296" t="s">
        <v>0</v>
      </c>
      <c r="N141" s="297" t="s">
        <v>0</v>
      </c>
      <c r="O141" s="298"/>
      <c r="P141" s="316" t="str">
        <f>$P$2</f>
        <v>D06 - ECHO - Marion Run</v>
      </c>
      <c r="Q141" s="316"/>
      <c r="R141" s="316"/>
      <c r="S141" s="316"/>
      <c r="T141" s="316"/>
      <c r="U141" s="293"/>
      <c r="V141" s="289"/>
      <c r="W141" s="290"/>
      <c r="X141" s="291"/>
      <c r="Y141" s="289"/>
      <c r="Z141" s="291"/>
      <c r="AA141" s="289"/>
      <c r="AB141" s="292"/>
      <c r="AC141" s="8"/>
      <c r="AD141" s="231"/>
      <c r="AE141" s="231"/>
      <c r="AF141" s="231"/>
      <c r="AG141" s="231"/>
      <c r="AH141" s="231"/>
      <c r="AI141" s="231"/>
      <c r="AJ141" s="231"/>
      <c r="AK141" s="231"/>
      <c r="AL141" s="231"/>
      <c r="AM141" s="231"/>
      <c r="AN141" s="231"/>
      <c r="AO141" s="231"/>
      <c r="AP141" s="231"/>
      <c r="AQ141" s="231"/>
      <c r="AR141" s="231"/>
      <c r="AS141" s="231"/>
      <c r="AT141" s="231"/>
      <c r="AU141" s="231"/>
    </row>
    <row r="142" spans="1:47" s="117" customFormat="1" ht="9" customHeight="1" thickTop="1" thickBot="1" x14ac:dyDescent="0.3">
      <c r="A142" s="233"/>
      <c r="B142" s="132" t="s">
        <v>11</v>
      </c>
      <c r="C142" s="133"/>
      <c r="D142" s="134" t="s">
        <v>12</v>
      </c>
      <c r="E142" s="187" t="s">
        <v>246</v>
      </c>
      <c r="F142" s="187" t="s">
        <v>247</v>
      </c>
      <c r="G142" s="179" t="s">
        <v>248</v>
      </c>
      <c r="H142" s="134" t="s">
        <v>246</v>
      </c>
      <c r="I142" s="187" t="s">
        <v>247</v>
      </c>
      <c r="J142" s="179" t="s">
        <v>248</v>
      </c>
      <c r="K142" s="135" t="s">
        <v>13</v>
      </c>
      <c r="L142" s="136" t="s">
        <v>14</v>
      </c>
      <c r="M142" s="136" t="s">
        <v>17</v>
      </c>
      <c r="N142" s="137" t="s">
        <v>15</v>
      </c>
      <c r="O142" s="138" t="s">
        <v>19</v>
      </c>
      <c r="P142" s="244" t="s">
        <v>256</v>
      </c>
      <c r="Q142" s="141" t="s">
        <v>252</v>
      </c>
      <c r="R142" s="142"/>
      <c r="S142" s="143" t="s">
        <v>191</v>
      </c>
      <c r="T142" s="235"/>
      <c r="U142" s="311" t="s">
        <v>289</v>
      </c>
      <c r="V142" s="312"/>
      <c r="W142" s="312"/>
      <c r="X142" s="312"/>
      <c r="Y142" s="313"/>
      <c r="Z142" s="144" t="s">
        <v>238</v>
      </c>
      <c r="AA142" s="145" t="s">
        <v>239</v>
      </c>
      <c r="AB142" s="146" t="s">
        <v>240</v>
      </c>
      <c r="AC142" s="209"/>
      <c r="AD142" s="210"/>
      <c r="AE142" s="211" t="s">
        <v>269</v>
      </c>
      <c r="AF142" s="210"/>
      <c r="AG142" s="211" t="s">
        <v>270</v>
      </c>
      <c r="AH142" s="211"/>
      <c r="AI142" s="211" t="s">
        <v>271</v>
      </c>
      <c r="AJ142" s="210"/>
      <c r="AK142" s="212" t="s">
        <v>281</v>
      </c>
      <c r="AL142" s="210"/>
      <c r="AM142" s="211"/>
      <c r="AN142" s="210"/>
      <c r="AO142" s="212" t="s">
        <v>278</v>
      </c>
      <c r="AP142" s="210"/>
      <c r="AQ142" s="211"/>
      <c r="AR142" s="210"/>
      <c r="AS142" s="211"/>
      <c r="AT142" s="210"/>
      <c r="AU142" s="210"/>
    </row>
    <row r="143" spans="1:47" s="120" customFormat="1" ht="15.95" customHeight="1" thickBot="1" x14ac:dyDescent="0.3">
      <c r="A143" s="124">
        <v>17169</v>
      </c>
      <c r="B143" s="344" t="s">
        <v>342</v>
      </c>
      <c r="C143" s="323" t="s">
        <v>0</v>
      </c>
      <c r="D143" s="176" t="s">
        <v>237</v>
      </c>
      <c r="E143" s="188">
        <v>41</v>
      </c>
      <c r="F143" s="192">
        <v>42</v>
      </c>
      <c r="G143" s="125">
        <v>11.46</v>
      </c>
      <c r="H143" s="166">
        <v>70</v>
      </c>
      <c r="I143" s="192">
        <v>45</v>
      </c>
      <c r="J143" s="125">
        <v>22.38</v>
      </c>
      <c r="K143" s="326" t="s">
        <v>0</v>
      </c>
      <c r="L143" s="328" t="s">
        <v>0</v>
      </c>
      <c r="M143" s="330">
        <v>12.1</v>
      </c>
      <c r="N143" s="331">
        <f>IF(M143=" "," ",(M143+$L$7-M146))</f>
        <v>11</v>
      </c>
      <c r="O143" s="333">
        <v>50</v>
      </c>
      <c r="P143" s="370">
        <v>42978</v>
      </c>
      <c r="Q143" s="139">
        <v>43205</v>
      </c>
      <c r="R143" s="140">
        <v>43388</v>
      </c>
      <c r="S143" s="337" t="s">
        <v>343</v>
      </c>
      <c r="T143" s="338"/>
      <c r="U143" s="236">
        <v>1</v>
      </c>
      <c r="V143" s="147">
        <v>1</v>
      </c>
      <c r="W143" s="148" t="s">
        <v>0</v>
      </c>
      <c r="X143" s="149" t="s">
        <v>0</v>
      </c>
      <c r="Y143" s="150" t="s">
        <v>0</v>
      </c>
      <c r="Z143" s="151" t="s">
        <v>0</v>
      </c>
      <c r="AA143" s="147" t="s">
        <v>0</v>
      </c>
      <c r="AB143" s="152" t="s">
        <v>0</v>
      </c>
      <c r="AC143" s="213" t="s">
        <v>237</v>
      </c>
      <c r="AD143" s="216" t="s">
        <v>265</v>
      </c>
      <c r="AE143" s="215">
        <f>E143+F143/60+G143/60/60</f>
        <v>41.703183333333335</v>
      </c>
      <c r="AF143" s="216" t="s">
        <v>266</v>
      </c>
      <c r="AG143" s="215" t="e">
        <f>E146+F146/60+G146/60/60</f>
        <v>#VALUE!</v>
      </c>
      <c r="AH143" s="222" t="s">
        <v>272</v>
      </c>
      <c r="AI143" s="215" t="e">
        <f>AG143-AE143</f>
        <v>#VALUE!</v>
      </c>
      <c r="AJ143" s="216" t="s">
        <v>274</v>
      </c>
      <c r="AK143" s="215" t="e">
        <f>AI144*60*COS((AE143+AG143)/2*PI()/180)</f>
        <v>#VALUE!</v>
      </c>
      <c r="AL143" s="216" t="s">
        <v>276</v>
      </c>
      <c r="AM143" s="215" t="e">
        <f>AK143*6076.12</f>
        <v>#VALUE!</v>
      </c>
      <c r="AN143" s="216" t="s">
        <v>279</v>
      </c>
      <c r="AO143" s="215">
        <f>AE143*PI()/180</f>
        <v>0.72785785772949052</v>
      </c>
      <c r="AP143" s="216" t="s">
        <v>282</v>
      </c>
      <c r="AQ143" s="215" t="e">
        <f>AG143 *PI()/180</f>
        <v>#VALUE!</v>
      </c>
      <c r="AR143" s="216" t="s">
        <v>284</v>
      </c>
      <c r="AS143" s="215" t="e">
        <f>1*ATAN2(COS(AO143)*SIN(AQ143)-SIN(AO143)*COS(AQ143)*COS(AQ144-AO144),SIN(AQ144-AO144)*COS(AQ143))</f>
        <v>#VALUE!</v>
      </c>
      <c r="AT143" s="217" t="s">
        <v>287</v>
      </c>
      <c r="AU143" s="223" t="e">
        <f>SQRT(AK144*AK144+AK143*AK143)</f>
        <v>#VALUE!</v>
      </c>
    </row>
    <row r="144" spans="1:47" s="120" customFormat="1" ht="15.95" customHeight="1" thickTop="1" thickBot="1" x14ac:dyDescent="0.3">
      <c r="A144" s="178" t="s">
        <v>0</v>
      </c>
      <c r="B144" s="345"/>
      <c r="C144" s="324"/>
      <c r="D144" s="176" t="s">
        <v>242</v>
      </c>
      <c r="E144" s="189">
        <f t="shared" ref="E144:J144" si="3">E143</f>
        <v>41</v>
      </c>
      <c r="F144" s="193">
        <f t="shared" si="3"/>
        <v>42</v>
      </c>
      <c r="G144" s="182">
        <f t="shared" si="3"/>
        <v>11.46</v>
      </c>
      <c r="H144" s="154">
        <f t="shared" si="3"/>
        <v>70</v>
      </c>
      <c r="I144" s="193">
        <f t="shared" si="3"/>
        <v>45</v>
      </c>
      <c r="J144" s="183">
        <f t="shared" si="3"/>
        <v>22.38</v>
      </c>
      <c r="K144" s="327"/>
      <c r="L144" s="329"/>
      <c r="M144" s="330"/>
      <c r="N144" s="332"/>
      <c r="O144" s="334"/>
      <c r="P144" s="371"/>
      <c r="Q144" s="339" t="s">
        <v>345</v>
      </c>
      <c r="R144" s="340"/>
      <c r="S144" s="340"/>
      <c r="T144" s="340"/>
      <c r="U144" s="356" t="s">
        <v>292</v>
      </c>
      <c r="V144" s="357"/>
      <c r="W144" s="357"/>
      <c r="X144" s="357"/>
      <c r="Y144" s="358"/>
      <c r="Z144" s="379" t="s">
        <v>335</v>
      </c>
      <c r="AA144" s="380"/>
      <c r="AB144" s="381"/>
      <c r="AC144" s="213" t="s">
        <v>192</v>
      </c>
      <c r="AD144" s="216" t="s">
        <v>267</v>
      </c>
      <c r="AE144" s="215">
        <f>H143+I143/60+J143/60/60</f>
        <v>70.75621666666666</v>
      </c>
      <c r="AF144" s="216" t="s">
        <v>268</v>
      </c>
      <c r="AG144" s="215" t="e">
        <f>H146+I146/60+J146/60/60</f>
        <v>#VALUE!</v>
      </c>
      <c r="AH144" s="222" t="s">
        <v>273</v>
      </c>
      <c r="AI144" s="215" t="e">
        <f>AE144-AG144</f>
        <v>#VALUE!</v>
      </c>
      <c r="AJ144" s="216" t="s">
        <v>275</v>
      </c>
      <c r="AK144" s="215" t="e">
        <f>AI143*60</f>
        <v>#VALUE!</v>
      </c>
      <c r="AL144" s="216" t="s">
        <v>277</v>
      </c>
      <c r="AM144" s="215" t="e">
        <f>AK144*6076.12</f>
        <v>#VALUE!</v>
      </c>
      <c r="AN144" s="216" t="s">
        <v>280</v>
      </c>
      <c r="AO144" s="215">
        <f>AE144*PI()/180</f>
        <v>1.2349289470878202</v>
      </c>
      <c r="AP144" s="216" t="s">
        <v>283</v>
      </c>
      <c r="AQ144" s="215" t="e">
        <f>AG144*PI()/180</f>
        <v>#VALUE!</v>
      </c>
      <c r="AR144" s="216" t="s">
        <v>285</v>
      </c>
      <c r="AS144" s="214" t="e">
        <f>IF(360+AS143/(2*PI())*360&gt;360,AS143/(PI())*360,360+AS143/(2*PI())*360)</f>
        <v>#VALUE!</v>
      </c>
      <c r="AT144" s="218"/>
      <c r="AU144" s="218"/>
    </row>
    <row r="145" spans="1:47" s="120" customFormat="1" ht="15.95" customHeight="1" thickBot="1" x14ac:dyDescent="0.3">
      <c r="A145" s="270">
        <v>26</v>
      </c>
      <c r="B145" s="345"/>
      <c r="C145" s="324"/>
      <c r="D145" s="176" t="s">
        <v>243</v>
      </c>
      <c r="E145" s="189">
        <f t="shared" ref="E145:J145" si="4">E144</f>
        <v>41</v>
      </c>
      <c r="F145" s="193">
        <f t="shared" si="4"/>
        <v>42</v>
      </c>
      <c r="G145" s="182">
        <f t="shared" si="4"/>
        <v>11.46</v>
      </c>
      <c r="H145" s="154">
        <f t="shared" si="4"/>
        <v>70</v>
      </c>
      <c r="I145" s="193">
        <f t="shared" si="4"/>
        <v>45</v>
      </c>
      <c r="J145" s="183">
        <f t="shared" si="4"/>
        <v>22.38</v>
      </c>
      <c r="K145" s="126" t="s">
        <v>16</v>
      </c>
      <c r="L145" s="232" t="s">
        <v>288</v>
      </c>
      <c r="M145" s="127" t="s">
        <v>250</v>
      </c>
      <c r="N145" s="128" t="s">
        <v>4</v>
      </c>
      <c r="O145" s="129" t="s">
        <v>18</v>
      </c>
      <c r="P145" s="245" t="s">
        <v>188</v>
      </c>
      <c r="Q145" s="341"/>
      <c r="R145" s="340"/>
      <c r="S145" s="340"/>
      <c r="T145" s="340"/>
      <c r="U145" s="359"/>
      <c r="V145" s="360"/>
      <c r="W145" s="360"/>
      <c r="X145" s="360"/>
      <c r="Y145" s="361"/>
      <c r="Z145" s="382"/>
      <c r="AA145" s="383"/>
      <c r="AB145" s="384"/>
      <c r="AC145" s="219"/>
      <c r="AD145" s="218"/>
      <c r="AE145" s="218"/>
      <c r="AF145" s="218"/>
      <c r="AG145" s="218"/>
      <c r="AH145" s="218"/>
      <c r="AI145" s="218"/>
      <c r="AJ145" s="218"/>
      <c r="AK145" s="218"/>
      <c r="AL145" s="218"/>
      <c r="AM145" s="218"/>
      <c r="AN145" s="218"/>
      <c r="AO145" s="218"/>
      <c r="AP145" s="218"/>
      <c r="AQ145" s="218"/>
      <c r="AR145" s="216" t="s">
        <v>286</v>
      </c>
      <c r="AS145" s="214" t="e">
        <f>61.582*ACOS(SIN(AE143)*SIN(AG143)+COS(AE143)*COS(AG143)*(AE144-AG144))*6076.12</f>
        <v>#VALUE!</v>
      </c>
      <c r="AT145" s="218"/>
      <c r="AU145" s="218"/>
    </row>
    <row r="146" spans="1:47" s="119" customFormat="1" ht="35.1" customHeight="1" thickTop="1" thickBot="1" x14ac:dyDescent="0.3">
      <c r="A146" s="251" t="str">
        <f>IF(Z143=1,"VERIFIED",IF(AA143=1,"CHECKED",IF(V143=1,"RECHECK",IF(X143=1,"VERIFY",IF(Y143=1,"NEED APP","NOT SCHED")))))</f>
        <v>RECHECK</v>
      </c>
      <c r="B146" s="346"/>
      <c r="C146" s="325"/>
      <c r="D146" s="177" t="s">
        <v>192</v>
      </c>
      <c r="E146" s="190" t="s">
        <v>0</v>
      </c>
      <c r="F146" s="194" t="s">
        <v>0</v>
      </c>
      <c r="G146" s="185" t="s">
        <v>0</v>
      </c>
      <c r="H146" s="184" t="s">
        <v>0</v>
      </c>
      <c r="I146" s="194" t="s">
        <v>0</v>
      </c>
      <c r="J146" s="185" t="s">
        <v>0</v>
      </c>
      <c r="K146" s="130" t="str">
        <f>$N$7</f>
        <v xml:space="preserve"> </v>
      </c>
      <c r="L146" s="225" t="str">
        <f>IF(E146=" ","Not being used ",AU143*6076.12)</f>
        <v xml:space="preserve">Not being used </v>
      </c>
      <c r="M146" s="224">
        <v>1.1000000000000001</v>
      </c>
      <c r="N146" s="257" t="str">
        <f>IF(W143=1,"Need Photo","Has Photo")</f>
        <v>Has Photo</v>
      </c>
      <c r="O146" s="258" t="s">
        <v>350</v>
      </c>
      <c r="P146" s="247" t="str">
        <f>IF(E146=" ","Not being used",(IF(L146&gt;O143,"OFF STA","ON STA")))</f>
        <v>Not being used</v>
      </c>
      <c r="Q146" s="342"/>
      <c r="R146" s="343"/>
      <c r="S146" s="343"/>
      <c r="T146" s="343"/>
      <c r="U146" s="362"/>
      <c r="V146" s="363"/>
      <c r="W146" s="363"/>
      <c r="X146" s="363"/>
      <c r="Y146" s="364"/>
      <c r="Z146" s="382"/>
      <c r="AA146" s="383"/>
      <c r="AB146" s="384"/>
      <c r="AC146" s="118"/>
    </row>
    <row r="147" spans="1:47" s="117" customFormat="1" ht="9" customHeight="1" thickTop="1" thickBot="1" x14ac:dyDescent="0.3">
      <c r="A147" s="233"/>
      <c r="B147" s="132" t="s">
        <v>11</v>
      </c>
      <c r="C147" s="133"/>
      <c r="D147" s="134" t="s">
        <v>12</v>
      </c>
      <c r="E147" s="187" t="s">
        <v>246</v>
      </c>
      <c r="F147" s="187" t="s">
        <v>247</v>
      </c>
      <c r="G147" s="179" t="s">
        <v>248</v>
      </c>
      <c r="H147" s="134" t="s">
        <v>246</v>
      </c>
      <c r="I147" s="187" t="s">
        <v>247</v>
      </c>
      <c r="J147" s="179" t="s">
        <v>344</v>
      </c>
      <c r="K147" s="135" t="s">
        <v>13</v>
      </c>
      <c r="L147" s="136" t="s">
        <v>14</v>
      </c>
      <c r="M147" s="136" t="s">
        <v>17</v>
      </c>
      <c r="N147" s="137" t="s">
        <v>15</v>
      </c>
      <c r="O147" s="138" t="s">
        <v>19</v>
      </c>
      <c r="P147" s="244" t="s">
        <v>256</v>
      </c>
      <c r="Q147" s="141" t="s">
        <v>252</v>
      </c>
      <c r="R147" s="142"/>
      <c r="S147" s="143" t="s">
        <v>191</v>
      </c>
      <c r="T147" s="235"/>
      <c r="U147" s="311" t="s">
        <v>289</v>
      </c>
      <c r="V147" s="312"/>
      <c r="W147" s="312"/>
      <c r="X147" s="312"/>
      <c r="Y147" s="313"/>
      <c r="Z147" s="144" t="s">
        <v>238</v>
      </c>
      <c r="AA147" s="145" t="s">
        <v>239</v>
      </c>
      <c r="AB147" s="146" t="s">
        <v>240</v>
      </c>
      <c r="AC147" s="209"/>
      <c r="AD147" s="210"/>
      <c r="AE147" s="211" t="s">
        <v>269</v>
      </c>
      <c r="AF147" s="210"/>
      <c r="AG147" s="211" t="s">
        <v>270</v>
      </c>
      <c r="AH147" s="211"/>
      <c r="AI147" s="211" t="s">
        <v>271</v>
      </c>
      <c r="AJ147" s="210"/>
      <c r="AK147" s="212" t="s">
        <v>281</v>
      </c>
      <c r="AL147" s="210"/>
      <c r="AM147" s="211"/>
      <c r="AN147" s="210"/>
      <c r="AO147" s="212" t="s">
        <v>278</v>
      </c>
      <c r="AP147" s="210"/>
      <c r="AQ147" s="211"/>
      <c r="AR147" s="210"/>
      <c r="AS147" s="211"/>
      <c r="AT147" s="210"/>
      <c r="AU147" s="210"/>
    </row>
    <row r="148" spans="1:47" s="120" customFormat="1" ht="15.95" customHeight="1" thickBot="1" x14ac:dyDescent="0.3">
      <c r="A148" s="124">
        <v>17174</v>
      </c>
      <c r="B148" s="344" t="s">
        <v>339</v>
      </c>
      <c r="C148" s="323" t="s">
        <v>0</v>
      </c>
      <c r="D148" s="176" t="s">
        <v>237</v>
      </c>
      <c r="E148" s="188">
        <v>41</v>
      </c>
      <c r="F148" s="192">
        <v>42</v>
      </c>
      <c r="G148" s="125">
        <v>18.059999999999999</v>
      </c>
      <c r="H148" s="166">
        <v>70</v>
      </c>
      <c r="I148" s="192">
        <v>45</v>
      </c>
      <c r="J148" s="125">
        <v>27.6</v>
      </c>
      <c r="K148" s="326" t="s">
        <v>0</v>
      </c>
      <c r="L148" s="328" t="s">
        <v>0</v>
      </c>
      <c r="M148" s="330">
        <v>12.2</v>
      </c>
      <c r="N148" s="331">
        <f>IF(M148=" "," ",(M148+$L$7-M151))</f>
        <v>11.1</v>
      </c>
      <c r="O148" s="333">
        <v>50</v>
      </c>
      <c r="P148" s="370">
        <v>42978</v>
      </c>
      <c r="Q148" s="139">
        <v>43221</v>
      </c>
      <c r="R148" s="140">
        <v>43405</v>
      </c>
      <c r="S148" s="337" t="s">
        <v>340</v>
      </c>
      <c r="T148" s="338"/>
      <c r="U148" s="236">
        <v>1</v>
      </c>
      <c r="V148" s="147" t="s">
        <v>0</v>
      </c>
      <c r="W148" s="148" t="s">
        <v>0</v>
      </c>
      <c r="X148" s="149" t="s">
        <v>0</v>
      </c>
      <c r="Y148" s="150" t="s">
        <v>0</v>
      </c>
      <c r="Z148" s="151" t="s">
        <v>0</v>
      </c>
      <c r="AA148" s="147" t="s">
        <v>0</v>
      </c>
      <c r="AB148" s="152" t="s">
        <v>0</v>
      </c>
      <c r="AC148" s="213" t="s">
        <v>237</v>
      </c>
      <c r="AD148" s="216" t="s">
        <v>265</v>
      </c>
      <c r="AE148" s="215">
        <f>E148+F148/60+G148/60/60</f>
        <v>41.705016666666673</v>
      </c>
      <c r="AF148" s="216" t="s">
        <v>266</v>
      </c>
      <c r="AG148" s="215" t="e">
        <f>E151+F151/60+G151/60/60</f>
        <v>#VALUE!</v>
      </c>
      <c r="AH148" s="222" t="s">
        <v>272</v>
      </c>
      <c r="AI148" s="215" t="e">
        <f>AG148-AE148</f>
        <v>#VALUE!</v>
      </c>
      <c r="AJ148" s="216" t="s">
        <v>274</v>
      </c>
      <c r="AK148" s="215" t="e">
        <f>AI149*60*COS((AE148+AG148)/2*PI()/180)</f>
        <v>#VALUE!</v>
      </c>
      <c r="AL148" s="216" t="s">
        <v>276</v>
      </c>
      <c r="AM148" s="215" t="e">
        <f>AK148*6076.12</f>
        <v>#VALUE!</v>
      </c>
      <c r="AN148" s="216" t="s">
        <v>279</v>
      </c>
      <c r="AO148" s="215">
        <f>AE148*PI()/180</f>
        <v>0.72788985543244389</v>
      </c>
      <c r="AP148" s="216" t="s">
        <v>282</v>
      </c>
      <c r="AQ148" s="215" t="e">
        <f>AG148 *PI()/180</f>
        <v>#VALUE!</v>
      </c>
      <c r="AR148" s="216" t="s">
        <v>284</v>
      </c>
      <c r="AS148" s="215" t="e">
        <f>1*ATAN2(COS(AO148)*SIN(AQ148)-SIN(AO148)*COS(AQ148)*COS(AQ149-AO149),SIN(AQ149-AO149)*COS(AQ148))</f>
        <v>#VALUE!</v>
      </c>
      <c r="AT148" s="217" t="s">
        <v>287</v>
      </c>
      <c r="AU148" s="223" t="e">
        <f>SQRT(AK149*AK149+AK148*AK148)</f>
        <v>#VALUE!</v>
      </c>
    </row>
    <row r="149" spans="1:47" s="120" customFormat="1" ht="15.95" customHeight="1" thickTop="1" thickBot="1" x14ac:dyDescent="0.3">
      <c r="A149" s="178">
        <v>100117060200</v>
      </c>
      <c r="B149" s="345"/>
      <c r="C149" s="324"/>
      <c r="D149" s="176" t="s">
        <v>242</v>
      </c>
      <c r="E149" s="189">
        <f t="shared" ref="E149:J149" si="5">E148</f>
        <v>41</v>
      </c>
      <c r="F149" s="193">
        <f t="shared" si="5"/>
        <v>42</v>
      </c>
      <c r="G149" s="182">
        <f t="shared" si="5"/>
        <v>18.059999999999999</v>
      </c>
      <c r="H149" s="154">
        <f t="shared" si="5"/>
        <v>70</v>
      </c>
      <c r="I149" s="193">
        <f t="shared" si="5"/>
        <v>45</v>
      </c>
      <c r="J149" s="183">
        <f t="shared" si="5"/>
        <v>27.6</v>
      </c>
      <c r="K149" s="327"/>
      <c r="L149" s="329"/>
      <c r="M149" s="330"/>
      <c r="N149" s="332"/>
      <c r="O149" s="334"/>
      <c r="P149" s="371"/>
      <c r="Q149" s="365" t="s">
        <v>341</v>
      </c>
      <c r="R149" s="366"/>
      <c r="S149" s="366"/>
      <c r="T149" s="366"/>
      <c r="U149" s="347" t="s">
        <v>290</v>
      </c>
      <c r="V149" s="348"/>
      <c r="W149" s="348"/>
      <c r="X149" s="348"/>
      <c r="Y149" s="349"/>
      <c r="Z149" s="379" t="s">
        <v>335</v>
      </c>
      <c r="AA149" s="380"/>
      <c r="AB149" s="381"/>
      <c r="AC149" s="213" t="s">
        <v>192</v>
      </c>
      <c r="AD149" s="216" t="s">
        <v>267</v>
      </c>
      <c r="AE149" s="215">
        <f>H148+I148/60+J148/60/60</f>
        <v>70.757666666666665</v>
      </c>
      <c r="AF149" s="216" t="s">
        <v>268</v>
      </c>
      <c r="AG149" s="215" t="e">
        <f>H151+I151/60+J151/60/60</f>
        <v>#VALUE!</v>
      </c>
      <c r="AH149" s="222" t="s">
        <v>273</v>
      </c>
      <c r="AI149" s="215" t="e">
        <f>AE149-AG149</f>
        <v>#VALUE!</v>
      </c>
      <c r="AJ149" s="216" t="s">
        <v>275</v>
      </c>
      <c r="AK149" s="215" t="e">
        <f>AI148*60</f>
        <v>#VALUE!</v>
      </c>
      <c r="AL149" s="216" t="s">
        <v>277</v>
      </c>
      <c r="AM149" s="215" t="e">
        <f>AK149*6076.12</f>
        <v>#VALUE!</v>
      </c>
      <c r="AN149" s="216" t="s">
        <v>280</v>
      </c>
      <c r="AO149" s="215">
        <f>AE149*PI()/180</f>
        <v>1.2349542543619743</v>
      </c>
      <c r="AP149" s="216" t="s">
        <v>283</v>
      </c>
      <c r="AQ149" s="215" t="e">
        <f>AG149*PI()/180</f>
        <v>#VALUE!</v>
      </c>
      <c r="AR149" s="216" t="s">
        <v>285</v>
      </c>
      <c r="AS149" s="214" t="e">
        <f>IF(360+AS148/(2*PI())*360&gt;360,AS148/(PI())*360,360+AS148/(2*PI())*360)</f>
        <v>#VALUE!</v>
      </c>
      <c r="AT149" s="218"/>
      <c r="AU149" s="218"/>
    </row>
    <row r="150" spans="1:47" s="120" customFormat="1" ht="15.95" customHeight="1" thickBot="1" x14ac:dyDescent="0.3">
      <c r="A150" s="270">
        <v>27</v>
      </c>
      <c r="B150" s="345"/>
      <c r="C150" s="324"/>
      <c r="D150" s="176" t="s">
        <v>243</v>
      </c>
      <c r="E150" s="189">
        <f t="shared" ref="E150:J150" si="6">E149</f>
        <v>41</v>
      </c>
      <c r="F150" s="193">
        <f t="shared" si="6"/>
        <v>42</v>
      </c>
      <c r="G150" s="182">
        <f t="shared" si="6"/>
        <v>18.059999999999999</v>
      </c>
      <c r="H150" s="154">
        <f t="shared" si="6"/>
        <v>70</v>
      </c>
      <c r="I150" s="193">
        <f t="shared" si="6"/>
        <v>45</v>
      </c>
      <c r="J150" s="183">
        <f t="shared" si="6"/>
        <v>27.6</v>
      </c>
      <c r="K150" s="126" t="s">
        <v>16</v>
      </c>
      <c r="L150" s="232" t="s">
        <v>288</v>
      </c>
      <c r="M150" s="127" t="s">
        <v>250</v>
      </c>
      <c r="N150" s="128" t="s">
        <v>4</v>
      </c>
      <c r="O150" s="129" t="s">
        <v>18</v>
      </c>
      <c r="P150" s="245" t="s">
        <v>188</v>
      </c>
      <c r="Q150" s="367"/>
      <c r="R150" s="366"/>
      <c r="S150" s="366"/>
      <c r="T150" s="366"/>
      <c r="U150" s="350"/>
      <c r="V150" s="351"/>
      <c r="W150" s="351"/>
      <c r="X150" s="351"/>
      <c r="Y150" s="352"/>
      <c r="Z150" s="382"/>
      <c r="AA150" s="383"/>
      <c r="AB150" s="384"/>
      <c r="AC150" s="219"/>
      <c r="AD150" s="218"/>
      <c r="AE150" s="218"/>
      <c r="AF150" s="218"/>
      <c r="AG150" s="218"/>
      <c r="AH150" s="218"/>
      <c r="AI150" s="218"/>
      <c r="AJ150" s="218"/>
      <c r="AK150" s="218"/>
      <c r="AL150" s="218"/>
      <c r="AM150" s="218"/>
      <c r="AN150" s="218"/>
      <c r="AO150" s="218"/>
      <c r="AP150" s="218"/>
      <c r="AQ150" s="218"/>
      <c r="AR150" s="216" t="s">
        <v>286</v>
      </c>
      <c r="AS150" s="214" t="e">
        <f>61.582*ACOS(SIN(AE148)*SIN(AG148)+COS(AE148)*COS(AG148)*(AE149-AG149))*6076.12</f>
        <v>#VALUE!</v>
      </c>
      <c r="AT150" s="218"/>
      <c r="AU150" s="218"/>
    </row>
    <row r="151" spans="1:47" s="119" customFormat="1" ht="35.1" customHeight="1" thickTop="1" thickBot="1" x14ac:dyDescent="0.3">
      <c r="A151" s="174" t="str">
        <f>IF(Z148=1,"VERIFIED",IF(AA148=1,"CHECKED",IF(V148=1,"RECHECK",IF(X148=1,"VERIFY",IF(Y148=1,"NEED APP","NOT SCHED")))))</f>
        <v>NOT SCHED</v>
      </c>
      <c r="B151" s="346"/>
      <c r="C151" s="325"/>
      <c r="D151" s="177" t="s">
        <v>192</v>
      </c>
      <c r="E151" s="190" t="s">
        <v>0</v>
      </c>
      <c r="F151" s="194" t="s">
        <v>0</v>
      </c>
      <c r="G151" s="185" t="s">
        <v>0</v>
      </c>
      <c r="H151" s="184" t="s">
        <v>0</v>
      </c>
      <c r="I151" s="194" t="s">
        <v>0</v>
      </c>
      <c r="J151" s="185" t="s">
        <v>0</v>
      </c>
      <c r="K151" s="130" t="str">
        <f>$N$7</f>
        <v xml:space="preserve"> </v>
      </c>
      <c r="L151" s="225" t="str">
        <f>IF(E151=" ","Not being used ",AU148*6076.12)</f>
        <v xml:space="preserve">Not being used </v>
      </c>
      <c r="M151" s="224">
        <v>1.1000000000000001</v>
      </c>
      <c r="N151" s="257" t="str">
        <f>IF(W148=1,"Need Photo","Has Photo")</f>
        <v>Has Photo</v>
      </c>
      <c r="O151" s="258" t="s">
        <v>355</v>
      </c>
      <c r="P151" s="247" t="str">
        <f>IF(E151=" ","Not being used",(IF(L151&gt;O148,"OFF STA","ON STA")))</f>
        <v>Not being used</v>
      </c>
      <c r="Q151" s="368"/>
      <c r="R151" s="369"/>
      <c r="S151" s="369"/>
      <c r="T151" s="369"/>
      <c r="U151" s="353"/>
      <c r="V151" s="354"/>
      <c r="W151" s="354"/>
      <c r="X151" s="354"/>
      <c r="Y151" s="355"/>
      <c r="Z151" s="382"/>
      <c r="AA151" s="383"/>
      <c r="AB151" s="384"/>
      <c r="AC151" s="118"/>
    </row>
    <row r="152" spans="1:47" s="117" customFormat="1" ht="9" customHeight="1" thickTop="1" thickBot="1" x14ac:dyDescent="0.3">
      <c r="A152" s="233"/>
      <c r="B152" s="132" t="s">
        <v>11</v>
      </c>
      <c r="C152" s="133"/>
      <c r="D152" s="134" t="s">
        <v>12</v>
      </c>
      <c r="E152" s="187" t="s">
        <v>246</v>
      </c>
      <c r="F152" s="187" t="s">
        <v>247</v>
      </c>
      <c r="G152" s="179" t="s">
        <v>248</v>
      </c>
      <c r="H152" s="134" t="s">
        <v>246</v>
      </c>
      <c r="I152" s="187" t="s">
        <v>247</v>
      </c>
      <c r="J152" s="179" t="s">
        <v>248</v>
      </c>
      <c r="K152" s="135" t="s">
        <v>13</v>
      </c>
      <c r="L152" s="136" t="s">
        <v>14</v>
      </c>
      <c r="M152" s="136" t="s">
        <v>17</v>
      </c>
      <c r="N152" s="137" t="s">
        <v>15</v>
      </c>
      <c r="O152" s="138" t="s">
        <v>19</v>
      </c>
      <c r="P152" s="244" t="s">
        <v>256</v>
      </c>
      <c r="Q152" s="141" t="s">
        <v>252</v>
      </c>
      <c r="R152" s="142"/>
      <c r="S152" s="143" t="s">
        <v>191</v>
      </c>
      <c r="T152" s="235"/>
      <c r="U152" s="311" t="s">
        <v>289</v>
      </c>
      <c r="V152" s="312"/>
      <c r="W152" s="312"/>
      <c r="X152" s="312"/>
      <c r="Y152" s="313"/>
      <c r="Z152" s="170" t="s">
        <v>238</v>
      </c>
      <c r="AA152" s="171" t="s">
        <v>239</v>
      </c>
      <c r="AB152" s="172" t="s">
        <v>240</v>
      </c>
      <c r="AC152" s="209"/>
      <c r="AD152" s="210"/>
      <c r="AE152" s="211" t="s">
        <v>269</v>
      </c>
      <c r="AF152" s="210"/>
      <c r="AG152" s="211" t="s">
        <v>270</v>
      </c>
      <c r="AH152" s="211"/>
      <c r="AI152" s="211" t="s">
        <v>271</v>
      </c>
      <c r="AJ152" s="210"/>
      <c r="AK152" s="212" t="s">
        <v>281</v>
      </c>
      <c r="AL152" s="210"/>
      <c r="AM152" s="211"/>
      <c r="AN152" s="210"/>
      <c r="AO152" s="212" t="s">
        <v>278</v>
      </c>
      <c r="AP152" s="210"/>
      <c r="AQ152" s="211"/>
      <c r="AR152" s="210"/>
      <c r="AS152" s="211"/>
      <c r="AT152" s="210"/>
      <c r="AU152" s="210"/>
    </row>
    <row r="153" spans="1:47" s="120" customFormat="1" ht="15.95" customHeight="1" thickBot="1" x14ac:dyDescent="0.3">
      <c r="A153" s="124">
        <v>17170</v>
      </c>
      <c r="B153" s="522" t="s">
        <v>348</v>
      </c>
      <c r="C153" s="323" t="s">
        <v>0</v>
      </c>
      <c r="D153" s="176" t="s">
        <v>237</v>
      </c>
      <c r="E153" s="188">
        <v>41</v>
      </c>
      <c r="F153" s="192">
        <v>42</v>
      </c>
      <c r="G153" s="125">
        <v>21.42</v>
      </c>
      <c r="H153" s="166">
        <v>70</v>
      </c>
      <c r="I153" s="192">
        <v>45</v>
      </c>
      <c r="J153" s="125">
        <v>29.52</v>
      </c>
      <c r="K153" s="326" t="s">
        <v>0</v>
      </c>
      <c r="L153" s="328" t="s">
        <v>0</v>
      </c>
      <c r="M153" s="330">
        <v>13.2</v>
      </c>
      <c r="N153" s="331">
        <f>IF(M153=" "," ",(M153+$L$7-M156))</f>
        <v>12.1</v>
      </c>
      <c r="O153" s="333">
        <v>50</v>
      </c>
      <c r="P153" s="370">
        <v>42978</v>
      </c>
      <c r="Q153" s="139">
        <v>43205</v>
      </c>
      <c r="R153" s="140">
        <v>43388</v>
      </c>
      <c r="S153" s="337" t="s">
        <v>343</v>
      </c>
      <c r="T153" s="338"/>
      <c r="U153" s="236">
        <v>1</v>
      </c>
      <c r="V153" s="147" t="s">
        <v>0</v>
      </c>
      <c r="W153" s="148" t="s">
        <v>0</v>
      </c>
      <c r="X153" s="149" t="s">
        <v>0</v>
      </c>
      <c r="Y153" s="150" t="s">
        <v>0</v>
      </c>
      <c r="Z153" s="151" t="s">
        <v>0</v>
      </c>
      <c r="AA153" s="147" t="s">
        <v>0</v>
      </c>
      <c r="AB153" s="152" t="s">
        <v>0</v>
      </c>
      <c r="AC153" s="213" t="s">
        <v>237</v>
      </c>
      <c r="AD153" s="216" t="s">
        <v>265</v>
      </c>
      <c r="AE153" s="215">
        <f>E153+F153/60+G153/60/60</f>
        <v>41.705950000000001</v>
      </c>
      <c r="AF153" s="216" t="s">
        <v>266</v>
      </c>
      <c r="AG153" s="215" t="e">
        <f>E156+F156/60+G156/60/60</f>
        <v>#VALUE!</v>
      </c>
      <c r="AH153" s="222" t="s">
        <v>272</v>
      </c>
      <c r="AI153" s="215" t="e">
        <f>AG153-AE153</f>
        <v>#VALUE!</v>
      </c>
      <c r="AJ153" s="216" t="s">
        <v>274</v>
      </c>
      <c r="AK153" s="215" t="e">
        <f>AI154*60*COS((AE153+AG153)/2*PI()/180)</f>
        <v>#VALUE!</v>
      </c>
      <c r="AL153" s="216" t="s">
        <v>276</v>
      </c>
      <c r="AM153" s="215" t="e">
        <f>AK153*6076.12</f>
        <v>#VALUE!</v>
      </c>
      <c r="AN153" s="216" t="s">
        <v>279</v>
      </c>
      <c r="AO153" s="215">
        <f>AE153*PI()/180</f>
        <v>0.72790614517212904</v>
      </c>
      <c r="AP153" s="216" t="s">
        <v>282</v>
      </c>
      <c r="AQ153" s="215" t="e">
        <f>AG153 *PI()/180</f>
        <v>#VALUE!</v>
      </c>
      <c r="AR153" s="216" t="s">
        <v>284</v>
      </c>
      <c r="AS153" s="215" t="e">
        <f>1*ATAN2(COS(AO153)*SIN(AQ153)-SIN(AO153)*COS(AQ153)*COS(AQ154-AO154),SIN(AQ154-AO154)*COS(AQ153))</f>
        <v>#VALUE!</v>
      </c>
      <c r="AT153" s="217" t="s">
        <v>287</v>
      </c>
      <c r="AU153" s="223" t="e">
        <f>SQRT(AK154*AK154+AK153*AK153)</f>
        <v>#VALUE!</v>
      </c>
    </row>
    <row r="154" spans="1:47" s="120" customFormat="1" ht="15.95" customHeight="1" thickTop="1" thickBot="1" x14ac:dyDescent="0.3">
      <c r="A154" s="178">
        <v>200100781324</v>
      </c>
      <c r="B154" s="523"/>
      <c r="C154" s="324"/>
      <c r="D154" s="176" t="s">
        <v>242</v>
      </c>
      <c r="E154" s="189">
        <f t="shared" ref="E154:J154" si="7">E153</f>
        <v>41</v>
      </c>
      <c r="F154" s="193">
        <f t="shared" si="7"/>
        <v>42</v>
      </c>
      <c r="G154" s="182">
        <f t="shared" si="7"/>
        <v>21.42</v>
      </c>
      <c r="H154" s="154">
        <f t="shared" si="7"/>
        <v>70</v>
      </c>
      <c r="I154" s="193">
        <f t="shared" si="7"/>
        <v>45</v>
      </c>
      <c r="J154" s="183">
        <f t="shared" si="7"/>
        <v>29.52</v>
      </c>
      <c r="K154" s="327"/>
      <c r="L154" s="329"/>
      <c r="M154" s="330"/>
      <c r="N154" s="332"/>
      <c r="O154" s="334"/>
      <c r="P154" s="371"/>
      <c r="Q154" s="365" t="s">
        <v>349</v>
      </c>
      <c r="R154" s="366"/>
      <c r="S154" s="366"/>
      <c r="T154" s="366"/>
      <c r="U154" s="347" t="s">
        <v>290</v>
      </c>
      <c r="V154" s="348"/>
      <c r="W154" s="348"/>
      <c r="X154" s="348"/>
      <c r="Y154" s="349"/>
      <c r="Z154" s="379" t="s">
        <v>335</v>
      </c>
      <c r="AA154" s="380"/>
      <c r="AB154" s="381"/>
      <c r="AC154" s="213" t="s">
        <v>192</v>
      </c>
      <c r="AD154" s="216" t="s">
        <v>267</v>
      </c>
      <c r="AE154" s="215">
        <f>H153+I153/60+J153/60/60</f>
        <v>70.758200000000002</v>
      </c>
      <c r="AF154" s="216" t="s">
        <v>268</v>
      </c>
      <c r="AG154" s="215" t="e">
        <f>H156+I156/60+J156/60/60</f>
        <v>#VALUE!</v>
      </c>
      <c r="AH154" s="222" t="s">
        <v>273</v>
      </c>
      <c r="AI154" s="215" t="e">
        <f>AE154-AG154</f>
        <v>#VALUE!</v>
      </c>
      <c r="AJ154" s="216" t="s">
        <v>275</v>
      </c>
      <c r="AK154" s="215" t="e">
        <f>AI153*60</f>
        <v>#VALUE!</v>
      </c>
      <c r="AL154" s="216" t="s">
        <v>277</v>
      </c>
      <c r="AM154" s="215" t="e">
        <f>AK154*6076.12</f>
        <v>#VALUE!</v>
      </c>
      <c r="AN154" s="216" t="s">
        <v>280</v>
      </c>
      <c r="AO154" s="215">
        <f>AE154*PI()/180</f>
        <v>1.2349635627846516</v>
      </c>
      <c r="AP154" s="216" t="s">
        <v>283</v>
      </c>
      <c r="AQ154" s="215" t="e">
        <f>AG154*PI()/180</f>
        <v>#VALUE!</v>
      </c>
      <c r="AR154" s="216" t="s">
        <v>285</v>
      </c>
      <c r="AS154" s="214" t="e">
        <f>IF(360+AS153/(2*PI())*360&gt;360,AS153/(PI())*360,360+AS153/(2*PI())*360)</f>
        <v>#VALUE!</v>
      </c>
      <c r="AT154" s="218"/>
      <c r="AU154" s="218"/>
    </row>
    <row r="155" spans="1:47" s="120" customFormat="1" ht="15.95" customHeight="1" thickBot="1" x14ac:dyDescent="0.3">
      <c r="A155" s="270">
        <v>28</v>
      </c>
      <c r="B155" s="523"/>
      <c r="C155" s="324"/>
      <c r="D155" s="176" t="s">
        <v>243</v>
      </c>
      <c r="E155" s="189">
        <f t="shared" ref="E155:J155" si="8">E154</f>
        <v>41</v>
      </c>
      <c r="F155" s="193">
        <f t="shared" si="8"/>
        <v>42</v>
      </c>
      <c r="G155" s="182">
        <f t="shared" si="8"/>
        <v>21.42</v>
      </c>
      <c r="H155" s="154">
        <f t="shared" si="8"/>
        <v>70</v>
      </c>
      <c r="I155" s="193">
        <f t="shared" si="8"/>
        <v>45</v>
      </c>
      <c r="J155" s="183">
        <f t="shared" si="8"/>
        <v>29.52</v>
      </c>
      <c r="K155" s="126" t="s">
        <v>16</v>
      </c>
      <c r="L155" s="232" t="s">
        <v>288</v>
      </c>
      <c r="M155" s="127" t="s">
        <v>250</v>
      </c>
      <c r="N155" s="128" t="s">
        <v>4</v>
      </c>
      <c r="O155" s="129" t="s">
        <v>18</v>
      </c>
      <c r="P155" s="245" t="s">
        <v>188</v>
      </c>
      <c r="Q155" s="367"/>
      <c r="R155" s="366"/>
      <c r="S155" s="366"/>
      <c r="T155" s="366"/>
      <c r="U155" s="350"/>
      <c r="V155" s="351"/>
      <c r="W155" s="351"/>
      <c r="X155" s="351"/>
      <c r="Y155" s="352"/>
      <c r="Z155" s="382"/>
      <c r="AA155" s="383"/>
      <c r="AB155" s="384"/>
      <c r="AC155" s="219"/>
      <c r="AD155" s="218"/>
      <c r="AE155" s="218"/>
      <c r="AF155" s="218"/>
      <c r="AG155" s="218"/>
      <c r="AH155" s="218"/>
      <c r="AI155" s="218"/>
      <c r="AJ155" s="218"/>
      <c r="AK155" s="218"/>
      <c r="AL155" s="218"/>
      <c r="AM155" s="218"/>
      <c r="AN155" s="218"/>
      <c r="AO155" s="218"/>
      <c r="AP155" s="218"/>
      <c r="AQ155" s="218"/>
      <c r="AR155" s="216" t="s">
        <v>286</v>
      </c>
      <c r="AS155" s="214" t="e">
        <f>61.582*ACOS(SIN(AE153)*SIN(AG153)+COS(AE153)*COS(AG153)*(AE154-AG154))*6076.12</f>
        <v>#VALUE!</v>
      </c>
      <c r="AT155" s="218"/>
      <c r="AU155" s="218"/>
    </row>
    <row r="156" spans="1:47" s="119" customFormat="1" ht="35.1" customHeight="1" thickTop="1" thickBot="1" x14ac:dyDescent="0.3">
      <c r="A156" s="251" t="str">
        <f>IF(Z153=1,"VERIFIED",IF(AA153=1,"CHECKED",IF(V153=1,"RECHECK",IF(X153=1,"VERIFY",IF(Y153=1,"NEED APP","NOT SCHED")))))</f>
        <v>NOT SCHED</v>
      </c>
      <c r="B156" s="523"/>
      <c r="C156" s="325"/>
      <c r="D156" s="177" t="s">
        <v>192</v>
      </c>
      <c r="E156" s="190" t="s">
        <v>0</v>
      </c>
      <c r="F156" s="194" t="s">
        <v>0</v>
      </c>
      <c r="G156" s="185" t="s">
        <v>0</v>
      </c>
      <c r="H156" s="184" t="s">
        <v>0</v>
      </c>
      <c r="I156" s="194" t="s">
        <v>0</v>
      </c>
      <c r="J156" s="185" t="s">
        <v>0</v>
      </c>
      <c r="K156" s="130" t="str">
        <f>$N$7</f>
        <v xml:space="preserve"> </v>
      </c>
      <c r="L156" s="225" t="str">
        <f>IF(E156=" ","Not being used ",AU153*6076.12)</f>
        <v xml:space="preserve">Not being used </v>
      </c>
      <c r="M156" s="224">
        <v>1.1000000000000001</v>
      </c>
      <c r="N156" s="257" t="str">
        <f>IF(W153=1,"Need Photo","Has Photo")</f>
        <v>Has Photo</v>
      </c>
      <c r="O156" s="258" t="s">
        <v>350</v>
      </c>
      <c r="P156" s="247" t="str">
        <f>IF(E156=" ","Not being used",(IF(L156&gt;O153,"OFF STA","ON STA")))</f>
        <v>Not being used</v>
      </c>
      <c r="Q156" s="368"/>
      <c r="R156" s="369"/>
      <c r="S156" s="369"/>
      <c r="T156" s="369"/>
      <c r="U156" s="353"/>
      <c r="V156" s="354"/>
      <c r="W156" s="354"/>
      <c r="X156" s="354"/>
      <c r="Y156" s="355"/>
      <c r="Z156" s="382"/>
      <c r="AA156" s="383"/>
      <c r="AB156" s="384"/>
      <c r="AC156" s="118"/>
    </row>
    <row r="157" spans="1:47" s="117" customFormat="1" ht="9" customHeight="1" thickTop="1" thickBot="1" x14ac:dyDescent="0.3">
      <c r="A157" s="233"/>
      <c r="B157" s="132" t="s">
        <v>11</v>
      </c>
      <c r="C157" s="133"/>
      <c r="D157" s="134" t="s">
        <v>12</v>
      </c>
      <c r="E157" s="187" t="s">
        <v>246</v>
      </c>
      <c r="F157" s="187" t="s">
        <v>247</v>
      </c>
      <c r="G157" s="179" t="s">
        <v>248</v>
      </c>
      <c r="H157" s="134" t="s">
        <v>246</v>
      </c>
      <c r="I157" s="187" t="s">
        <v>247</v>
      </c>
      <c r="J157" s="179" t="s">
        <v>248</v>
      </c>
      <c r="K157" s="135" t="s">
        <v>13</v>
      </c>
      <c r="L157" s="136" t="s">
        <v>14</v>
      </c>
      <c r="M157" s="136" t="s">
        <v>17</v>
      </c>
      <c r="N157" s="137" t="s">
        <v>15</v>
      </c>
      <c r="O157" s="138" t="s">
        <v>19</v>
      </c>
      <c r="P157" s="244" t="s">
        <v>256</v>
      </c>
      <c r="Q157" s="141" t="s">
        <v>252</v>
      </c>
      <c r="R157" s="142"/>
      <c r="S157" s="143" t="s">
        <v>191</v>
      </c>
      <c r="T157" s="235"/>
      <c r="U157" s="311" t="s">
        <v>289</v>
      </c>
      <c r="V157" s="312"/>
      <c r="W157" s="312"/>
      <c r="X157" s="312"/>
      <c r="Y157" s="313"/>
      <c r="Z157" s="144" t="s">
        <v>238</v>
      </c>
      <c r="AA157" s="145" t="s">
        <v>239</v>
      </c>
      <c r="AB157" s="146" t="s">
        <v>240</v>
      </c>
      <c r="AC157" s="209"/>
      <c r="AD157" s="210"/>
      <c r="AE157" s="211" t="s">
        <v>269</v>
      </c>
      <c r="AF157" s="210"/>
      <c r="AG157" s="211" t="s">
        <v>270</v>
      </c>
      <c r="AH157" s="211"/>
      <c r="AI157" s="211" t="s">
        <v>271</v>
      </c>
      <c r="AJ157" s="210"/>
      <c r="AK157" s="212" t="s">
        <v>281</v>
      </c>
      <c r="AL157" s="210"/>
      <c r="AM157" s="211"/>
      <c r="AN157" s="210"/>
      <c r="AO157" s="212" t="s">
        <v>278</v>
      </c>
      <c r="AP157" s="210"/>
      <c r="AQ157" s="211"/>
      <c r="AR157" s="210"/>
      <c r="AS157" s="211"/>
      <c r="AT157" s="210"/>
      <c r="AU157" s="210"/>
    </row>
    <row r="158" spans="1:47" s="120" customFormat="1" ht="15.95" customHeight="1" thickBot="1" x14ac:dyDescent="0.3">
      <c r="A158" s="124">
        <v>0</v>
      </c>
      <c r="B158" s="344" t="s">
        <v>346</v>
      </c>
      <c r="C158" s="323" t="s">
        <v>0</v>
      </c>
      <c r="D158" s="176" t="s">
        <v>237</v>
      </c>
      <c r="E158" s="188">
        <v>41</v>
      </c>
      <c r="F158" s="192">
        <v>42</v>
      </c>
      <c r="G158" s="125">
        <v>16.62</v>
      </c>
      <c r="H158" s="166">
        <v>70</v>
      </c>
      <c r="I158" s="192">
        <v>45</v>
      </c>
      <c r="J158" s="125">
        <v>38.880000000000003</v>
      </c>
      <c r="K158" s="326" t="s">
        <v>0</v>
      </c>
      <c r="L158" s="328" t="s">
        <v>0</v>
      </c>
      <c r="M158" s="330">
        <v>8.6999999999999993</v>
      </c>
      <c r="N158" s="331">
        <f>IF(M158=" "," ",(M158+$L$7-M161))</f>
        <v>7.6</v>
      </c>
      <c r="O158" s="333">
        <v>500</v>
      </c>
      <c r="P158" s="370">
        <v>42978</v>
      </c>
      <c r="Q158" s="139">
        <v>43205</v>
      </c>
      <c r="R158" s="140">
        <v>43388</v>
      </c>
      <c r="S158" s="337" t="s">
        <v>316</v>
      </c>
      <c r="T158" s="338"/>
      <c r="U158" s="236">
        <v>1</v>
      </c>
      <c r="V158" s="147" t="s">
        <v>0</v>
      </c>
      <c r="W158" s="148" t="s">
        <v>0</v>
      </c>
      <c r="X158" s="149" t="s">
        <v>0</v>
      </c>
      <c r="Y158" s="150" t="s">
        <v>0</v>
      </c>
      <c r="Z158" s="151" t="s">
        <v>0</v>
      </c>
      <c r="AA158" s="147" t="s">
        <v>0</v>
      </c>
      <c r="AB158" s="152" t="s">
        <v>0</v>
      </c>
      <c r="AC158" s="213" t="s">
        <v>237</v>
      </c>
      <c r="AD158" s="216" t="s">
        <v>265</v>
      </c>
      <c r="AE158" s="215">
        <f>E158+F158/60+G158/60/60</f>
        <v>41.704616666666666</v>
      </c>
      <c r="AF158" s="216" t="s">
        <v>266</v>
      </c>
      <c r="AG158" s="215" t="e">
        <f>E161+F161/60+G161/60/60</f>
        <v>#VALUE!</v>
      </c>
      <c r="AH158" s="222" t="s">
        <v>272</v>
      </c>
      <c r="AI158" s="215" t="e">
        <f>AG158-AE158</f>
        <v>#VALUE!</v>
      </c>
      <c r="AJ158" s="216" t="s">
        <v>274</v>
      </c>
      <c r="AK158" s="215" t="e">
        <f>AI159*60*COS((AE158+AG158)/2*PI()/180)</f>
        <v>#VALUE!</v>
      </c>
      <c r="AL158" s="216" t="s">
        <v>276</v>
      </c>
      <c r="AM158" s="215" t="e">
        <f>AK158*6076.12</f>
        <v>#VALUE!</v>
      </c>
      <c r="AN158" s="216" t="s">
        <v>279</v>
      </c>
      <c r="AO158" s="215">
        <f>AE158*PI()/180</f>
        <v>0.72788287411543584</v>
      </c>
      <c r="AP158" s="216" t="s">
        <v>282</v>
      </c>
      <c r="AQ158" s="215" t="e">
        <f>AG158 *PI()/180</f>
        <v>#VALUE!</v>
      </c>
      <c r="AR158" s="216" t="s">
        <v>284</v>
      </c>
      <c r="AS158" s="215" t="e">
        <f>1*ATAN2(COS(AO158)*SIN(AQ158)-SIN(AO158)*COS(AQ158)*COS(AQ159-AO159),SIN(AQ159-AO159)*COS(AQ158))</f>
        <v>#VALUE!</v>
      </c>
      <c r="AT158" s="217" t="s">
        <v>287</v>
      </c>
      <c r="AU158" s="223" t="e">
        <f>SQRT(AK159*AK159+AK158*AK158)</f>
        <v>#VALUE!</v>
      </c>
    </row>
    <row r="159" spans="1:47" s="120" customFormat="1" ht="15.95" customHeight="1" thickTop="1" thickBot="1" x14ac:dyDescent="0.3">
      <c r="A159" s="178">
        <v>100117060248</v>
      </c>
      <c r="B159" s="345"/>
      <c r="C159" s="324"/>
      <c r="D159" s="176" t="s">
        <v>242</v>
      </c>
      <c r="E159" s="317" t="s">
        <v>262</v>
      </c>
      <c r="F159" s="318"/>
      <c r="G159" s="318"/>
      <c r="H159" s="318"/>
      <c r="I159" s="318"/>
      <c r="J159" s="319"/>
      <c r="K159" s="327"/>
      <c r="L159" s="329"/>
      <c r="M159" s="330"/>
      <c r="N159" s="332"/>
      <c r="O159" s="334"/>
      <c r="P159" s="371"/>
      <c r="Q159" s="365" t="s">
        <v>347</v>
      </c>
      <c r="R159" s="366"/>
      <c r="S159" s="366"/>
      <c r="T159" s="366"/>
      <c r="U159" s="347" t="s">
        <v>290</v>
      </c>
      <c r="V159" s="348"/>
      <c r="W159" s="348"/>
      <c r="X159" s="348"/>
      <c r="Y159" s="349"/>
      <c r="Z159" s="379" t="s">
        <v>335</v>
      </c>
      <c r="AA159" s="380"/>
      <c r="AB159" s="381"/>
      <c r="AC159" s="213" t="s">
        <v>192</v>
      </c>
      <c r="AD159" s="216" t="s">
        <v>267</v>
      </c>
      <c r="AE159" s="215">
        <f>H158+I158/60+J158/60/60</f>
        <v>70.760800000000003</v>
      </c>
      <c r="AF159" s="216" t="s">
        <v>268</v>
      </c>
      <c r="AG159" s="215" t="e">
        <f>H161+I161/60+J161/60/60</f>
        <v>#VALUE!</v>
      </c>
      <c r="AH159" s="222" t="s">
        <v>273</v>
      </c>
      <c r="AI159" s="215" t="e">
        <f>AE159-AG159</f>
        <v>#VALUE!</v>
      </c>
      <c r="AJ159" s="216" t="s">
        <v>275</v>
      </c>
      <c r="AK159" s="215" t="e">
        <f>AI158*60</f>
        <v>#VALUE!</v>
      </c>
      <c r="AL159" s="216" t="s">
        <v>277</v>
      </c>
      <c r="AM159" s="215" t="e">
        <f>AK159*6076.12</f>
        <v>#VALUE!</v>
      </c>
      <c r="AN159" s="216" t="s">
        <v>280</v>
      </c>
      <c r="AO159" s="215">
        <f>AE159*PI()/180</f>
        <v>1.2350089413452037</v>
      </c>
      <c r="AP159" s="216" t="s">
        <v>283</v>
      </c>
      <c r="AQ159" s="215" t="e">
        <f>AG159*PI()/180</f>
        <v>#VALUE!</v>
      </c>
      <c r="AR159" s="216" t="s">
        <v>285</v>
      </c>
      <c r="AS159" s="214" t="e">
        <f>IF(360+AS158/(2*PI())*360&gt;360,AS158/(PI())*360,360+AS158/(2*PI())*360)</f>
        <v>#VALUE!</v>
      </c>
      <c r="AT159" s="218"/>
      <c r="AU159" s="218"/>
    </row>
    <row r="160" spans="1:47" s="120" customFormat="1" ht="15.95" customHeight="1" thickBot="1" x14ac:dyDescent="0.3">
      <c r="A160" s="270">
        <v>29</v>
      </c>
      <c r="B160" s="345"/>
      <c r="C160" s="324"/>
      <c r="D160" s="176" t="s">
        <v>243</v>
      </c>
      <c r="E160" s="320" t="s">
        <v>261</v>
      </c>
      <c r="F160" s="321"/>
      <c r="G160" s="321"/>
      <c r="H160" s="321"/>
      <c r="I160" s="321"/>
      <c r="J160" s="322"/>
      <c r="K160" s="126" t="s">
        <v>16</v>
      </c>
      <c r="L160" s="232" t="s">
        <v>288</v>
      </c>
      <c r="M160" s="127" t="s">
        <v>250</v>
      </c>
      <c r="N160" s="128" t="s">
        <v>4</v>
      </c>
      <c r="O160" s="129" t="s">
        <v>18</v>
      </c>
      <c r="P160" s="245" t="s">
        <v>188</v>
      </c>
      <c r="Q160" s="367"/>
      <c r="R160" s="366"/>
      <c r="S160" s="366"/>
      <c r="T160" s="366"/>
      <c r="U160" s="350"/>
      <c r="V160" s="351"/>
      <c r="W160" s="351"/>
      <c r="X160" s="351"/>
      <c r="Y160" s="352"/>
      <c r="Z160" s="382"/>
      <c r="AA160" s="383"/>
      <c r="AB160" s="384"/>
      <c r="AC160" s="219"/>
      <c r="AD160" s="218"/>
      <c r="AE160" s="218"/>
      <c r="AF160" s="218"/>
      <c r="AG160" s="218"/>
      <c r="AH160" s="218"/>
      <c r="AI160" s="218"/>
      <c r="AJ160" s="218"/>
      <c r="AK160" s="218"/>
      <c r="AL160" s="218"/>
      <c r="AM160" s="218"/>
      <c r="AN160" s="218"/>
      <c r="AO160" s="218"/>
      <c r="AP160" s="218"/>
      <c r="AQ160" s="218"/>
      <c r="AR160" s="216" t="s">
        <v>286</v>
      </c>
      <c r="AS160" s="214" t="e">
        <f>61.582*ACOS(SIN(AE158)*SIN(AG158)+COS(AE158)*COS(AG158)*(AE159-AG159))*6076.12</f>
        <v>#VALUE!</v>
      </c>
      <c r="AT160" s="218"/>
      <c r="AU160" s="218"/>
    </row>
    <row r="161" spans="1:47" s="119" customFormat="1" ht="35.1" customHeight="1" thickTop="1" thickBot="1" x14ac:dyDescent="0.3">
      <c r="A161" s="174" t="str">
        <f>IF(Z158=1,"VERIFIED",IF(AA158=1,"CHECKED",IF(V158=1,"RECHECK",IF(X158=1,"VERIFY",IF(Y158=1,"NEED APP","NOT SCHED")))))</f>
        <v>NOT SCHED</v>
      </c>
      <c r="B161" s="346"/>
      <c r="C161" s="325"/>
      <c r="D161" s="177" t="s">
        <v>192</v>
      </c>
      <c r="E161" s="190" t="s">
        <v>0</v>
      </c>
      <c r="F161" s="194" t="s">
        <v>0</v>
      </c>
      <c r="G161" s="185" t="s">
        <v>0</v>
      </c>
      <c r="H161" s="184" t="s">
        <v>0</v>
      </c>
      <c r="I161" s="194" t="s">
        <v>0</v>
      </c>
      <c r="J161" s="185" t="s">
        <v>0</v>
      </c>
      <c r="K161" s="130" t="str">
        <f>$N$7</f>
        <v xml:space="preserve"> </v>
      </c>
      <c r="L161" s="225" t="str">
        <f>IF(E161=" ","Not being used ",AU158*6076.12)</f>
        <v xml:space="preserve">Not being used </v>
      </c>
      <c r="M161" s="224">
        <v>1.1000000000000001</v>
      </c>
      <c r="N161" s="257" t="str">
        <f>IF(W158=1,"Need Photo","Has Photo")</f>
        <v>Has Photo</v>
      </c>
      <c r="O161" s="258" t="s">
        <v>260</v>
      </c>
      <c r="P161" s="247" t="str">
        <f>IF(E161=" ","Not being used",(IF(L161&gt;O158,"OFF STA","ON STA")))</f>
        <v>Not being used</v>
      </c>
      <c r="Q161" s="368"/>
      <c r="R161" s="369"/>
      <c r="S161" s="369"/>
      <c r="T161" s="369"/>
      <c r="U161" s="353"/>
      <c r="V161" s="354"/>
      <c r="W161" s="354"/>
      <c r="X161" s="354"/>
      <c r="Y161" s="355"/>
      <c r="Z161" s="382"/>
      <c r="AA161" s="383"/>
      <c r="AB161" s="384"/>
      <c r="AC161" s="118"/>
    </row>
    <row r="162" spans="1:47" s="117" customFormat="1" ht="9" customHeight="1" thickTop="1" thickBot="1" x14ac:dyDescent="0.3">
      <c r="A162" s="208" t="s">
        <v>0</v>
      </c>
      <c r="B162" s="132" t="s">
        <v>11</v>
      </c>
      <c r="C162" s="133"/>
      <c r="D162" s="134" t="s">
        <v>12</v>
      </c>
      <c r="E162" s="187" t="s">
        <v>246</v>
      </c>
      <c r="F162" s="187" t="s">
        <v>247</v>
      </c>
      <c r="G162" s="179" t="s">
        <v>248</v>
      </c>
      <c r="H162" s="134" t="s">
        <v>246</v>
      </c>
      <c r="I162" s="187" t="s">
        <v>247</v>
      </c>
      <c r="J162" s="179" t="s">
        <v>248</v>
      </c>
      <c r="K162" s="135" t="s">
        <v>13</v>
      </c>
      <c r="L162" s="136" t="s">
        <v>14</v>
      </c>
      <c r="M162" s="136" t="s">
        <v>17</v>
      </c>
      <c r="N162" s="137" t="s">
        <v>15</v>
      </c>
      <c r="O162" s="138" t="s">
        <v>19</v>
      </c>
      <c r="P162" s="244" t="s">
        <v>256</v>
      </c>
      <c r="Q162" s="141" t="s">
        <v>252</v>
      </c>
      <c r="R162" s="142"/>
      <c r="S162" s="143" t="s">
        <v>191</v>
      </c>
      <c r="T162" s="235"/>
      <c r="U162" s="311" t="s">
        <v>289</v>
      </c>
      <c r="V162" s="312"/>
      <c r="W162" s="312"/>
      <c r="X162" s="312"/>
      <c r="Y162" s="313"/>
      <c r="Z162" s="144" t="s">
        <v>238</v>
      </c>
      <c r="AA162" s="145" t="s">
        <v>239</v>
      </c>
      <c r="AB162" s="146" t="s">
        <v>240</v>
      </c>
      <c r="AC162" s="209"/>
      <c r="AD162" s="210"/>
      <c r="AE162" s="211" t="s">
        <v>269</v>
      </c>
      <c r="AF162" s="210"/>
      <c r="AG162" s="211" t="s">
        <v>270</v>
      </c>
      <c r="AH162" s="211"/>
      <c r="AI162" s="211" t="s">
        <v>271</v>
      </c>
      <c r="AJ162" s="210"/>
      <c r="AK162" s="212" t="s">
        <v>281</v>
      </c>
      <c r="AL162" s="210"/>
      <c r="AM162" s="211"/>
      <c r="AN162" s="210"/>
      <c r="AO162" s="212" t="s">
        <v>278</v>
      </c>
      <c r="AP162" s="210"/>
      <c r="AQ162" s="211"/>
      <c r="AR162" s="210"/>
      <c r="AS162" s="211"/>
      <c r="AT162" s="210"/>
      <c r="AU162" s="210"/>
    </row>
    <row r="163" spans="1:47" s="120" customFormat="1" ht="15.95" customHeight="1" thickBot="1" x14ac:dyDescent="0.3">
      <c r="A163" s="124">
        <v>17180</v>
      </c>
      <c r="B163" s="344" t="s">
        <v>352</v>
      </c>
      <c r="C163" s="323" t="s">
        <v>0</v>
      </c>
      <c r="D163" s="176" t="s">
        <v>237</v>
      </c>
      <c r="E163" s="188">
        <v>41</v>
      </c>
      <c r="F163" s="192">
        <v>42</v>
      </c>
      <c r="G163" s="125">
        <v>24.48</v>
      </c>
      <c r="H163" s="166">
        <v>70</v>
      </c>
      <c r="I163" s="192">
        <v>45</v>
      </c>
      <c r="J163" s="125">
        <v>32.856000000000002</v>
      </c>
      <c r="K163" s="326" t="s">
        <v>0</v>
      </c>
      <c r="L163" s="328" t="s">
        <v>0</v>
      </c>
      <c r="M163" s="330">
        <v>15</v>
      </c>
      <c r="N163" s="331">
        <f>IF(M163=" "," ",(M163+$L$7-M166))</f>
        <v>13.9</v>
      </c>
      <c r="O163" s="333">
        <v>50</v>
      </c>
      <c r="P163" s="370">
        <v>42978</v>
      </c>
      <c r="Q163" s="139">
        <v>43205</v>
      </c>
      <c r="R163" s="140">
        <v>43388</v>
      </c>
      <c r="S163" s="337" t="s">
        <v>343</v>
      </c>
      <c r="T163" s="338"/>
      <c r="U163" s="236">
        <v>1</v>
      </c>
      <c r="V163" s="147">
        <v>1</v>
      </c>
      <c r="W163" s="148" t="s">
        <v>0</v>
      </c>
      <c r="X163" s="149" t="s">
        <v>0</v>
      </c>
      <c r="Y163" s="150" t="s">
        <v>0</v>
      </c>
      <c r="Z163" s="151" t="s">
        <v>0</v>
      </c>
      <c r="AA163" s="147"/>
      <c r="AB163" s="152" t="s">
        <v>0</v>
      </c>
      <c r="AC163" s="213" t="s">
        <v>237</v>
      </c>
      <c r="AD163" s="216" t="s">
        <v>265</v>
      </c>
      <c r="AE163" s="215">
        <f>E163+F163/60+G163/60/60</f>
        <v>41.706800000000001</v>
      </c>
      <c r="AF163" s="216" t="s">
        <v>266</v>
      </c>
      <c r="AG163" s="215" t="e">
        <f>E166+F166/60+G166/60/60</f>
        <v>#VALUE!</v>
      </c>
      <c r="AH163" s="222" t="s">
        <v>272</v>
      </c>
      <c r="AI163" s="215" t="e">
        <f>AG163-AE163</f>
        <v>#VALUE!</v>
      </c>
      <c r="AJ163" s="216" t="s">
        <v>274</v>
      </c>
      <c r="AK163" s="215" t="e">
        <f>AI164*60*COS((AE163+AG163)/2*PI()/180)</f>
        <v>#VALUE!</v>
      </c>
      <c r="AL163" s="216" t="s">
        <v>276</v>
      </c>
      <c r="AM163" s="215" t="e">
        <f>AK163*6076.12</f>
        <v>#VALUE!</v>
      </c>
      <c r="AN163" s="216" t="s">
        <v>279</v>
      </c>
      <c r="AO163" s="215">
        <f>AE163*PI()/180</f>
        <v>0.72792098047077114</v>
      </c>
      <c r="AP163" s="216" t="s">
        <v>282</v>
      </c>
      <c r="AQ163" s="215" t="e">
        <f>AG163 *PI()/180</f>
        <v>#VALUE!</v>
      </c>
      <c r="AR163" s="216" t="s">
        <v>284</v>
      </c>
      <c r="AS163" s="215" t="e">
        <f>1*ATAN2(COS(AO163)*SIN(AQ163)-SIN(AO163)*COS(AQ163)*COS(AQ164-AO164),SIN(AQ164-AO164)*COS(AQ163))</f>
        <v>#VALUE!</v>
      </c>
      <c r="AT163" s="217" t="s">
        <v>287</v>
      </c>
      <c r="AU163" s="223" t="e">
        <f>SQRT(AK164*AK164+AK163*AK163)</f>
        <v>#VALUE!</v>
      </c>
    </row>
    <row r="164" spans="1:47" s="120" customFormat="1" ht="15.95" customHeight="1" thickTop="1" thickBot="1" x14ac:dyDescent="0.3">
      <c r="A164" s="178">
        <v>200100219287</v>
      </c>
      <c r="B164" s="345"/>
      <c r="C164" s="324"/>
      <c r="D164" s="176" t="s">
        <v>242</v>
      </c>
      <c r="E164" s="189">
        <f t="shared" ref="E164:J165" si="9">E163</f>
        <v>41</v>
      </c>
      <c r="F164" s="193">
        <f t="shared" si="9"/>
        <v>42</v>
      </c>
      <c r="G164" s="182">
        <f t="shared" si="9"/>
        <v>24.48</v>
      </c>
      <c r="H164" s="154">
        <f t="shared" si="9"/>
        <v>70</v>
      </c>
      <c r="I164" s="193">
        <f t="shared" si="9"/>
        <v>45</v>
      </c>
      <c r="J164" s="183">
        <f t="shared" si="9"/>
        <v>32.856000000000002</v>
      </c>
      <c r="K164" s="327"/>
      <c r="L164" s="329"/>
      <c r="M164" s="330"/>
      <c r="N164" s="332"/>
      <c r="O164" s="334"/>
      <c r="P164" s="371"/>
      <c r="Q164" s="339" t="s">
        <v>353</v>
      </c>
      <c r="R164" s="388"/>
      <c r="S164" s="388"/>
      <c r="T164" s="388"/>
      <c r="U164" s="356" t="s">
        <v>292</v>
      </c>
      <c r="V164" s="357"/>
      <c r="W164" s="357"/>
      <c r="X164" s="357"/>
      <c r="Y164" s="358"/>
      <c r="Z164" s="379" t="s">
        <v>335</v>
      </c>
      <c r="AA164" s="380"/>
      <c r="AB164" s="381"/>
      <c r="AC164" s="213" t="s">
        <v>192</v>
      </c>
      <c r="AD164" s="216" t="s">
        <v>267</v>
      </c>
      <c r="AE164" s="215">
        <f>H163+I163/60+J163/60/60</f>
        <v>70.75912666666666</v>
      </c>
      <c r="AF164" s="216" t="s">
        <v>268</v>
      </c>
      <c r="AG164" s="215" t="e">
        <f>H166+I166/60+J166/60/60</f>
        <v>#VALUE!</v>
      </c>
      <c r="AH164" s="222" t="s">
        <v>273</v>
      </c>
      <c r="AI164" s="215" t="e">
        <f>AE164-AG164</f>
        <v>#VALUE!</v>
      </c>
      <c r="AJ164" s="216" t="s">
        <v>275</v>
      </c>
      <c r="AK164" s="215" t="e">
        <f>AI163*60</f>
        <v>#VALUE!</v>
      </c>
      <c r="AL164" s="216" t="s">
        <v>277</v>
      </c>
      <c r="AM164" s="215" t="e">
        <f>AK164*6076.12</f>
        <v>#VALUE!</v>
      </c>
      <c r="AN164" s="216" t="s">
        <v>280</v>
      </c>
      <c r="AO164" s="215">
        <f>AE164*PI()/180</f>
        <v>1.2349797361690533</v>
      </c>
      <c r="AP164" s="216" t="s">
        <v>283</v>
      </c>
      <c r="AQ164" s="215" t="e">
        <f>AG164*PI()/180</f>
        <v>#VALUE!</v>
      </c>
      <c r="AR164" s="216" t="s">
        <v>285</v>
      </c>
      <c r="AS164" s="214" t="e">
        <f>IF(360+AS163/(2*PI())*360&gt;360,AS163/(PI())*360,360+AS163/(2*PI())*360)</f>
        <v>#VALUE!</v>
      </c>
      <c r="AT164" s="218"/>
      <c r="AU164" s="218"/>
    </row>
    <row r="165" spans="1:47" s="120" customFormat="1" ht="15.95" customHeight="1" thickBot="1" x14ac:dyDescent="0.3">
      <c r="A165" s="270">
        <v>30</v>
      </c>
      <c r="B165" s="345"/>
      <c r="C165" s="324"/>
      <c r="D165" s="176" t="s">
        <v>243</v>
      </c>
      <c r="E165" s="260">
        <f t="shared" si="9"/>
        <v>41</v>
      </c>
      <c r="F165" s="261">
        <f t="shared" si="9"/>
        <v>42</v>
      </c>
      <c r="G165" s="262">
        <v>26.398</v>
      </c>
      <c r="H165" s="263">
        <f t="shared" si="9"/>
        <v>70</v>
      </c>
      <c r="I165" s="261">
        <f t="shared" si="9"/>
        <v>45</v>
      </c>
      <c r="J165" s="264">
        <v>32.095999999999997</v>
      </c>
      <c r="K165" s="126" t="s">
        <v>16</v>
      </c>
      <c r="L165" s="232" t="s">
        <v>288</v>
      </c>
      <c r="M165" s="127" t="s">
        <v>250</v>
      </c>
      <c r="N165" s="128" t="s">
        <v>4</v>
      </c>
      <c r="O165" s="129" t="s">
        <v>18</v>
      </c>
      <c r="P165" s="245" t="s">
        <v>188</v>
      </c>
      <c r="Q165" s="389"/>
      <c r="R165" s="388"/>
      <c r="S165" s="388"/>
      <c r="T165" s="388"/>
      <c r="U165" s="359"/>
      <c r="V165" s="360"/>
      <c r="W165" s="360"/>
      <c r="X165" s="360"/>
      <c r="Y165" s="361"/>
      <c r="Z165" s="382"/>
      <c r="AA165" s="383"/>
      <c r="AB165" s="384"/>
      <c r="AC165" s="219"/>
      <c r="AD165" s="218"/>
      <c r="AE165" s="218"/>
      <c r="AF165" s="218"/>
      <c r="AG165" s="218"/>
      <c r="AH165" s="218"/>
      <c r="AI165" s="218"/>
      <c r="AJ165" s="218"/>
      <c r="AK165" s="218"/>
      <c r="AL165" s="218"/>
      <c r="AM165" s="218"/>
      <c r="AN165" s="218"/>
      <c r="AO165" s="218"/>
      <c r="AP165" s="218"/>
      <c r="AQ165" s="218"/>
      <c r="AR165" s="216" t="s">
        <v>286</v>
      </c>
      <c r="AS165" s="214" t="e">
        <f>61.582*ACOS(SIN(AE163)*SIN(AG163)+COS(AE163)*COS(AG163)*(AE164-AG164))*6076.12</f>
        <v>#VALUE!</v>
      </c>
      <c r="AT165" s="218"/>
      <c r="AU165" s="218"/>
    </row>
    <row r="166" spans="1:47" s="119" customFormat="1" ht="35.1" customHeight="1" thickTop="1" thickBot="1" x14ac:dyDescent="0.3">
      <c r="A166" s="251" t="str">
        <f>IF(Z163=1,"VERIFIED",IF(AA163=1,"CHECKED",IF(V163=1,"RECHECK",IF(X163=1,"VERIFY",IF(Y163=1,"NEED APP","NOT SCHED")))))</f>
        <v>RECHECK</v>
      </c>
      <c r="B166" s="346"/>
      <c r="C166" s="325"/>
      <c r="D166" s="177" t="s">
        <v>192</v>
      </c>
      <c r="E166" s="190" t="s">
        <v>0</v>
      </c>
      <c r="F166" s="194" t="s">
        <v>0</v>
      </c>
      <c r="G166" s="185" t="s">
        <v>0</v>
      </c>
      <c r="H166" s="184" t="s">
        <v>0</v>
      </c>
      <c r="I166" s="194" t="s">
        <v>0</v>
      </c>
      <c r="J166" s="185" t="s">
        <v>0</v>
      </c>
      <c r="K166" s="130" t="str">
        <f>$N$7</f>
        <v xml:space="preserve"> </v>
      </c>
      <c r="L166" s="225" t="str">
        <f>IF(E166=" ","Not being used ",AU163*6076.12)</f>
        <v xml:space="preserve">Not being used </v>
      </c>
      <c r="M166" s="224">
        <v>1.1000000000000001</v>
      </c>
      <c r="N166" s="257" t="str">
        <f>IF(W163=1,"Need Photo","Has Photo")</f>
        <v>Has Photo</v>
      </c>
      <c r="O166" s="258" t="s">
        <v>260</v>
      </c>
      <c r="P166" s="247" t="str">
        <f>IF(E166=" ","Not being used",(IF(L166&gt;O163,"OFF STA","ON STA")))</f>
        <v>Not being used</v>
      </c>
      <c r="Q166" s="390"/>
      <c r="R166" s="391"/>
      <c r="S166" s="391"/>
      <c r="T166" s="391"/>
      <c r="U166" s="362"/>
      <c r="V166" s="363"/>
      <c r="W166" s="363"/>
      <c r="X166" s="363"/>
      <c r="Y166" s="364"/>
      <c r="Z166" s="385"/>
      <c r="AA166" s="386"/>
      <c r="AB166" s="387"/>
      <c r="AC166" s="118"/>
    </row>
    <row r="167" spans="1:47" s="119" customFormat="1" ht="78" customHeight="1" thickTop="1" thickBot="1" x14ac:dyDescent="0.3">
      <c r="A167" s="314" t="s">
        <v>264</v>
      </c>
      <c r="B167" s="315"/>
      <c r="C167" s="315"/>
      <c r="D167" s="315"/>
      <c r="E167" s="315"/>
      <c r="F167" s="315"/>
      <c r="G167" s="315"/>
      <c r="H167" s="315"/>
      <c r="I167" s="315"/>
      <c r="J167" s="315"/>
      <c r="K167" s="315"/>
      <c r="L167" s="315"/>
      <c r="M167" s="315"/>
      <c r="N167" s="315"/>
      <c r="O167" s="315"/>
      <c r="P167" s="315"/>
      <c r="Q167" s="315"/>
      <c r="R167" s="315"/>
      <c r="S167" s="315"/>
      <c r="T167" s="315"/>
      <c r="U167" s="237"/>
      <c r="V167" s="161"/>
      <c r="W167" s="161"/>
      <c r="X167" s="161"/>
      <c r="Y167" s="162"/>
      <c r="Z167" s="248"/>
      <c r="AA167" s="249"/>
      <c r="AB167" s="250"/>
      <c r="AC167" s="118"/>
    </row>
    <row r="168" spans="1:47" s="7" customFormat="1" ht="16.5" customHeight="1" thickTop="1" thickBot="1" x14ac:dyDescent="0.3">
      <c r="A168" s="299" t="s">
        <v>305</v>
      </c>
      <c r="B168" s="279" t="s">
        <v>309</v>
      </c>
      <c r="C168" s="280"/>
      <c r="D168" s="281"/>
      <c r="E168" s="282" t="s">
        <v>249</v>
      </c>
      <c r="F168" s="283"/>
      <c r="G168" s="284"/>
      <c r="H168" s="285" t="s">
        <v>251</v>
      </c>
      <c r="I168" s="283"/>
      <c r="J168" s="284"/>
      <c r="K168" s="294" t="s">
        <v>0</v>
      </c>
      <c r="L168" s="295" t="s">
        <v>0</v>
      </c>
      <c r="M168" s="296" t="s">
        <v>0</v>
      </c>
      <c r="N168" s="297" t="s">
        <v>0</v>
      </c>
      <c r="O168" s="298"/>
      <c r="P168" s="316" t="str">
        <f>$P$2</f>
        <v>D06 - ECHO - Marion Run</v>
      </c>
      <c r="Q168" s="316"/>
      <c r="R168" s="316"/>
      <c r="S168" s="316"/>
      <c r="T168" s="316"/>
      <c r="U168" s="293"/>
      <c r="V168" s="289"/>
      <c r="W168" s="290"/>
      <c r="X168" s="291"/>
      <c r="Y168" s="289"/>
      <c r="Z168" s="291"/>
      <c r="AA168" s="289"/>
      <c r="AB168" s="292"/>
      <c r="AC168" s="8"/>
    </row>
    <row r="169" spans="1:47" s="117" customFormat="1" ht="9" customHeight="1" thickTop="1" thickBot="1" x14ac:dyDescent="0.3">
      <c r="A169" s="233"/>
      <c r="B169" s="132" t="s">
        <v>11</v>
      </c>
      <c r="C169" s="133"/>
      <c r="D169" s="134" t="s">
        <v>12</v>
      </c>
      <c r="E169" s="187" t="s">
        <v>246</v>
      </c>
      <c r="F169" s="187" t="s">
        <v>247</v>
      </c>
      <c r="G169" s="179" t="s">
        <v>248</v>
      </c>
      <c r="H169" s="134" t="s">
        <v>246</v>
      </c>
      <c r="I169" s="187" t="s">
        <v>247</v>
      </c>
      <c r="J169" s="179" t="s">
        <v>248</v>
      </c>
      <c r="K169" s="135" t="s">
        <v>13</v>
      </c>
      <c r="L169" s="136" t="s">
        <v>14</v>
      </c>
      <c r="M169" s="136" t="s">
        <v>17</v>
      </c>
      <c r="N169" s="137" t="s">
        <v>15</v>
      </c>
      <c r="O169" s="138" t="s">
        <v>19</v>
      </c>
      <c r="P169" s="244" t="s">
        <v>256</v>
      </c>
      <c r="Q169" s="141" t="s">
        <v>252</v>
      </c>
      <c r="R169" s="142"/>
      <c r="S169" s="143" t="s">
        <v>191</v>
      </c>
      <c r="T169" s="235"/>
      <c r="U169" s="311" t="s">
        <v>289</v>
      </c>
      <c r="V169" s="312"/>
      <c r="W169" s="312"/>
      <c r="X169" s="312"/>
      <c r="Y169" s="313"/>
      <c r="Z169" s="144" t="s">
        <v>238</v>
      </c>
      <c r="AA169" s="145" t="s">
        <v>239</v>
      </c>
      <c r="AB169" s="146" t="s">
        <v>240</v>
      </c>
      <c r="AC169" s="209"/>
      <c r="AD169" s="210"/>
      <c r="AE169" s="211" t="s">
        <v>269</v>
      </c>
      <c r="AF169" s="210"/>
      <c r="AG169" s="211" t="s">
        <v>270</v>
      </c>
      <c r="AH169" s="211"/>
      <c r="AI169" s="211" t="s">
        <v>271</v>
      </c>
      <c r="AJ169" s="210"/>
      <c r="AK169" s="212" t="s">
        <v>281</v>
      </c>
      <c r="AL169" s="210"/>
      <c r="AM169" s="211"/>
      <c r="AN169" s="210"/>
      <c r="AO169" s="212" t="s">
        <v>278</v>
      </c>
      <c r="AP169" s="210"/>
      <c r="AQ169" s="211"/>
      <c r="AR169" s="210"/>
      <c r="AS169" s="211"/>
      <c r="AT169" s="210"/>
      <c r="AU169" s="210"/>
    </row>
    <row r="170" spans="1:47" s="120" customFormat="1" ht="15.95" customHeight="1" thickBot="1" x14ac:dyDescent="0.3">
      <c r="A170" s="124">
        <v>11710</v>
      </c>
      <c r="B170" s="344" t="s">
        <v>351</v>
      </c>
      <c r="C170" s="323" t="s">
        <v>0</v>
      </c>
      <c r="D170" s="176" t="s">
        <v>237</v>
      </c>
      <c r="E170" s="188">
        <v>41</v>
      </c>
      <c r="F170" s="192">
        <v>42</v>
      </c>
      <c r="G170" s="125">
        <v>25.44</v>
      </c>
      <c r="H170" s="166">
        <v>70</v>
      </c>
      <c r="I170" s="192">
        <v>45</v>
      </c>
      <c r="J170" s="125">
        <v>32.22</v>
      </c>
      <c r="K170" s="326" t="s">
        <v>0</v>
      </c>
      <c r="L170" s="328" t="s">
        <v>0</v>
      </c>
      <c r="M170" s="330">
        <v>11.1</v>
      </c>
      <c r="N170" s="331">
        <f>IF(M170=" "," ",(M170+$L$7-M173))</f>
        <v>10</v>
      </c>
      <c r="O170" s="333">
        <v>50</v>
      </c>
      <c r="P170" s="370">
        <v>42978</v>
      </c>
      <c r="Q170" s="139">
        <v>43205</v>
      </c>
      <c r="R170" s="140">
        <v>43388</v>
      </c>
      <c r="S170" s="337" t="s">
        <v>337</v>
      </c>
      <c r="T170" s="338"/>
      <c r="U170" s="236">
        <v>1</v>
      </c>
      <c r="V170" s="147" t="s">
        <v>0</v>
      </c>
      <c r="W170" s="148" t="s">
        <v>0</v>
      </c>
      <c r="X170" s="149" t="s">
        <v>0</v>
      </c>
      <c r="Y170" s="150" t="s">
        <v>0</v>
      </c>
      <c r="Z170" s="151" t="s">
        <v>0</v>
      </c>
      <c r="AA170" s="147" t="s">
        <v>0</v>
      </c>
      <c r="AB170" s="152" t="s">
        <v>0</v>
      </c>
      <c r="AC170" s="213" t="s">
        <v>237</v>
      </c>
      <c r="AD170" s="216" t="s">
        <v>265</v>
      </c>
      <c r="AE170" s="215">
        <f>E170+F170/60+G170/60/60</f>
        <v>41.70706666666667</v>
      </c>
      <c r="AF170" s="216" t="s">
        <v>266</v>
      </c>
      <c r="AG170" s="215" t="e">
        <f>E173+F173/60+G173/60/60</f>
        <v>#VALUE!</v>
      </c>
      <c r="AH170" s="222" t="s">
        <v>272</v>
      </c>
      <c r="AI170" s="215" t="e">
        <f>AG170-AE170</f>
        <v>#VALUE!</v>
      </c>
      <c r="AJ170" s="216" t="s">
        <v>274</v>
      </c>
      <c r="AK170" s="215" t="e">
        <f>AI171*60*COS((AE170+AG170)/2*PI()/180)</f>
        <v>#VALUE!</v>
      </c>
      <c r="AL170" s="216" t="s">
        <v>276</v>
      </c>
      <c r="AM170" s="215" t="e">
        <f>AK170*6076.12</f>
        <v>#VALUE!</v>
      </c>
      <c r="AN170" s="216" t="s">
        <v>279</v>
      </c>
      <c r="AO170" s="215">
        <f>AE170*PI()/180</f>
        <v>0.72792563468210969</v>
      </c>
      <c r="AP170" s="216" t="s">
        <v>282</v>
      </c>
      <c r="AQ170" s="215" t="e">
        <f>AG170 *PI()/180</f>
        <v>#VALUE!</v>
      </c>
      <c r="AR170" s="216" t="s">
        <v>284</v>
      </c>
      <c r="AS170" s="215" t="e">
        <f>1*ATAN2(COS(AO170)*SIN(AQ170)-SIN(AO170)*COS(AQ170)*COS(AQ171-AO171),SIN(AQ171-AO171)*COS(AQ170))</f>
        <v>#VALUE!</v>
      </c>
      <c r="AT170" s="217" t="s">
        <v>287</v>
      </c>
      <c r="AU170" s="223" t="e">
        <f>SQRT(AK171*AK171+AK170*AK170)</f>
        <v>#VALUE!</v>
      </c>
    </row>
    <row r="171" spans="1:47" s="120" customFormat="1" ht="15.95" customHeight="1" thickTop="1" thickBot="1" x14ac:dyDescent="0.3">
      <c r="A171" s="178">
        <v>200100219286</v>
      </c>
      <c r="B171" s="345"/>
      <c r="C171" s="324"/>
      <c r="D171" s="176" t="s">
        <v>242</v>
      </c>
      <c r="E171" s="189">
        <f t="shared" ref="E171:J171" si="10">E170</f>
        <v>41</v>
      </c>
      <c r="F171" s="193">
        <f t="shared" si="10"/>
        <v>42</v>
      </c>
      <c r="G171" s="182">
        <f t="shared" si="10"/>
        <v>25.44</v>
      </c>
      <c r="H171" s="154">
        <f t="shared" si="10"/>
        <v>70</v>
      </c>
      <c r="I171" s="193">
        <f t="shared" si="10"/>
        <v>45</v>
      </c>
      <c r="J171" s="183">
        <f t="shared" si="10"/>
        <v>32.22</v>
      </c>
      <c r="K171" s="327"/>
      <c r="L171" s="329"/>
      <c r="M171" s="330"/>
      <c r="N171" s="332"/>
      <c r="O171" s="334"/>
      <c r="P171" s="371"/>
      <c r="Q171" s="529" t="s">
        <v>354</v>
      </c>
      <c r="R171" s="530"/>
      <c r="S171" s="530"/>
      <c r="T171" s="530"/>
      <c r="U171" s="347" t="s">
        <v>290</v>
      </c>
      <c r="V171" s="348"/>
      <c r="W171" s="348"/>
      <c r="X171" s="348"/>
      <c r="Y171" s="349"/>
      <c r="Z171" s="379" t="s">
        <v>335</v>
      </c>
      <c r="AA171" s="380"/>
      <c r="AB171" s="381"/>
      <c r="AC171" s="213" t="s">
        <v>192</v>
      </c>
      <c r="AD171" s="216" t="s">
        <v>267</v>
      </c>
      <c r="AE171" s="215">
        <f>H170+I170/60+J170/60/60</f>
        <v>70.758949999999999</v>
      </c>
      <c r="AF171" s="216" t="s">
        <v>268</v>
      </c>
      <c r="AG171" s="215" t="e">
        <f>H173+I173/60+J173/60/60</f>
        <v>#VALUE!</v>
      </c>
      <c r="AH171" s="222" t="s">
        <v>273</v>
      </c>
      <c r="AI171" s="215" t="e">
        <f>AE171-AG171</f>
        <v>#VALUE!</v>
      </c>
      <c r="AJ171" s="216" t="s">
        <v>275</v>
      </c>
      <c r="AK171" s="215" t="e">
        <f>AI170*60</f>
        <v>#VALUE!</v>
      </c>
      <c r="AL171" s="216" t="s">
        <v>277</v>
      </c>
      <c r="AM171" s="215" t="e">
        <f>AK171*6076.12</f>
        <v>#VALUE!</v>
      </c>
      <c r="AN171" s="216" t="s">
        <v>280</v>
      </c>
      <c r="AO171" s="215">
        <f>AE171*PI()/180</f>
        <v>1.2349766527540416</v>
      </c>
      <c r="AP171" s="216" t="s">
        <v>283</v>
      </c>
      <c r="AQ171" s="215" t="e">
        <f>AG171*PI()/180</f>
        <v>#VALUE!</v>
      </c>
      <c r="AR171" s="216" t="s">
        <v>285</v>
      </c>
      <c r="AS171" s="214" t="e">
        <f>IF(360+AS170/(2*PI())*360&gt;360,AS170/(PI())*360,360+AS170/(2*PI())*360)</f>
        <v>#VALUE!</v>
      </c>
      <c r="AT171" s="218"/>
      <c r="AU171" s="218"/>
    </row>
    <row r="172" spans="1:47" s="120" customFormat="1" ht="15.95" customHeight="1" thickBot="1" x14ac:dyDescent="0.3">
      <c r="A172" s="270">
        <v>31</v>
      </c>
      <c r="B172" s="345"/>
      <c r="C172" s="324"/>
      <c r="D172" s="176" t="s">
        <v>243</v>
      </c>
      <c r="E172" s="320" t="s">
        <v>261</v>
      </c>
      <c r="F172" s="321"/>
      <c r="G172" s="321"/>
      <c r="H172" s="321"/>
      <c r="I172" s="321"/>
      <c r="J172" s="322"/>
      <c r="K172" s="126" t="s">
        <v>16</v>
      </c>
      <c r="L172" s="232" t="s">
        <v>288</v>
      </c>
      <c r="M172" s="127" t="s">
        <v>250</v>
      </c>
      <c r="N172" s="128" t="s">
        <v>4</v>
      </c>
      <c r="O172" s="129" t="s">
        <v>18</v>
      </c>
      <c r="P172" s="245" t="s">
        <v>188</v>
      </c>
      <c r="Q172" s="531"/>
      <c r="R172" s="530"/>
      <c r="S172" s="530"/>
      <c r="T172" s="530"/>
      <c r="U172" s="350"/>
      <c r="V172" s="351"/>
      <c r="W172" s="351"/>
      <c r="X172" s="351"/>
      <c r="Y172" s="352"/>
      <c r="Z172" s="382"/>
      <c r="AA172" s="383"/>
      <c r="AB172" s="384"/>
      <c r="AC172" s="219"/>
      <c r="AD172" s="218"/>
      <c r="AE172" s="218"/>
      <c r="AF172" s="218"/>
      <c r="AG172" s="218"/>
      <c r="AH172" s="218"/>
      <c r="AI172" s="218"/>
      <c r="AJ172" s="218"/>
      <c r="AK172" s="218"/>
      <c r="AL172" s="218"/>
      <c r="AM172" s="218"/>
      <c r="AN172" s="218"/>
      <c r="AO172" s="218"/>
      <c r="AP172" s="218"/>
      <c r="AQ172" s="218"/>
      <c r="AR172" s="216" t="s">
        <v>286</v>
      </c>
      <c r="AS172" s="214" t="e">
        <f>61.582*ACOS(SIN(AE170)*SIN(AG170)+COS(AE170)*COS(AG170)*(AE171-AG171))*6076.12</f>
        <v>#VALUE!</v>
      </c>
      <c r="AT172" s="218"/>
      <c r="AU172" s="218"/>
    </row>
    <row r="173" spans="1:47" s="119" customFormat="1" ht="35.1" customHeight="1" thickTop="1" thickBot="1" x14ac:dyDescent="0.3">
      <c r="A173" s="174" t="str">
        <f>IF(Z170=1,"VERIFIED",IF(AA170=1,"CHECKED",IF(V170=1,"RECHECK",IF(X170=1,"VERIFY",IF(Y170=1,"NEED APP","NOT SCHED")))))</f>
        <v>NOT SCHED</v>
      </c>
      <c r="B173" s="346"/>
      <c r="C173" s="325"/>
      <c r="D173" s="177" t="s">
        <v>192</v>
      </c>
      <c r="E173" s="190" t="s">
        <v>0</v>
      </c>
      <c r="F173" s="194" t="s">
        <v>0</v>
      </c>
      <c r="G173" s="185" t="s">
        <v>0</v>
      </c>
      <c r="H173" s="184" t="s">
        <v>0</v>
      </c>
      <c r="I173" s="194" t="s">
        <v>0</v>
      </c>
      <c r="J173" s="185" t="s">
        <v>0</v>
      </c>
      <c r="K173" s="130" t="str">
        <f>$N$7</f>
        <v xml:space="preserve"> </v>
      </c>
      <c r="L173" s="225" t="str">
        <f>IF(E173=" ","Not being used ",AU170*6076.12)</f>
        <v xml:space="preserve">Not being used </v>
      </c>
      <c r="M173" s="224">
        <v>1.1000000000000001</v>
      </c>
      <c r="N173" s="153" t="str">
        <f>IF(W170=1,"Need Photo","Has Photo")</f>
        <v>Has Photo</v>
      </c>
      <c r="O173" s="175" t="s">
        <v>260</v>
      </c>
      <c r="P173" s="247" t="str">
        <f>IF(E173=" ","Not being used",(IF(L173&gt;O170,"OFF STA","ON STA")))</f>
        <v>Not being used</v>
      </c>
      <c r="Q173" s="532"/>
      <c r="R173" s="533"/>
      <c r="S173" s="533"/>
      <c r="T173" s="533"/>
      <c r="U173" s="353"/>
      <c r="V173" s="354"/>
      <c r="W173" s="354"/>
      <c r="X173" s="354"/>
      <c r="Y173" s="355"/>
      <c r="Z173" s="382"/>
      <c r="AA173" s="383"/>
      <c r="AB173" s="384"/>
      <c r="AC173" s="118"/>
    </row>
    <row r="174" spans="1:47" s="117" customFormat="1" ht="9" customHeight="1" thickTop="1" thickBot="1" x14ac:dyDescent="0.3">
      <c r="A174" s="233"/>
      <c r="B174" s="132" t="s">
        <v>11</v>
      </c>
      <c r="C174" s="133"/>
      <c r="D174" s="134" t="s">
        <v>12</v>
      </c>
      <c r="E174" s="187" t="s">
        <v>246</v>
      </c>
      <c r="F174" s="187" t="s">
        <v>247</v>
      </c>
      <c r="G174" s="179" t="s">
        <v>248</v>
      </c>
      <c r="H174" s="134" t="s">
        <v>246</v>
      </c>
      <c r="I174" s="187" t="s">
        <v>247</v>
      </c>
      <c r="J174" s="179" t="s">
        <v>248</v>
      </c>
      <c r="K174" s="135" t="s">
        <v>13</v>
      </c>
      <c r="L174" s="136" t="s">
        <v>14</v>
      </c>
      <c r="M174" s="136" t="s">
        <v>17</v>
      </c>
      <c r="N174" s="137" t="s">
        <v>15</v>
      </c>
      <c r="O174" s="138" t="s">
        <v>19</v>
      </c>
      <c r="P174" s="244" t="s">
        <v>256</v>
      </c>
      <c r="Q174" s="141" t="s">
        <v>252</v>
      </c>
      <c r="R174" s="142"/>
      <c r="S174" s="143" t="s">
        <v>191</v>
      </c>
      <c r="T174" s="235"/>
      <c r="U174" s="311" t="s">
        <v>289</v>
      </c>
      <c r="V174" s="312"/>
      <c r="W174" s="312"/>
      <c r="X174" s="312"/>
      <c r="Y174" s="313"/>
      <c r="Z174" s="144" t="s">
        <v>238</v>
      </c>
      <c r="AA174" s="145" t="s">
        <v>239</v>
      </c>
      <c r="AB174" s="146" t="s">
        <v>240</v>
      </c>
      <c r="AC174" s="209"/>
      <c r="AD174" s="210"/>
      <c r="AE174" s="211" t="s">
        <v>269</v>
      </c>
      <c r="AF174" s="210"/>
      <c r="AG174" s="211" t="s">
        <v>270</v>
      </c>
      <c r="AH174" s="211"/>
      <c r="AI174" s="211" t="s">
        <v>271</v>
      </c>
      <c r="AJ174" s="210"/>
      <c r="AK174" s="212" t="s">
        <v>281</v>
      </c>
      <c r="AL174" s="210"/>
      <c r="AM174" s="211"/>
      <c r="AN174" s="210"/>
      <c r="AO174" s="212" t="s">
        <v>278</v>
      </c>
      <c r="AP174" s="210"/>
      <c r="AQ174" s="211"/>
      <c r="AR174" s="210"/>
      <c r="AS174" s="211"/>
      <c r="AT174" s="210"/>
      <c r="AU174" s="210"/>
    </row>
    <row r="175" spans="1:47" s="120" customFormat="1" ht="15.95" customHeight="1" thickBot="1" x14ac:dyDescent="0.3">
      <c r="A175" s="124">
        <v>17185</v>
      </c>
      <c r="B175" s="344" t="s">
        <v>360</v>
      </c>
      <c r="C175" s="323" t="s">
        <v>0</v>
      </c>
      <c r="D175" s="176" t="s">
        <v>237</v>
      </c>
      <c r="E175" s="188">
        <v>41</v>
      </c>
      <c r="F175" s="192">
        <v>42</v>
      </c>
      <c r="G175" s="125">
        <v>29</v>
      </c>
      <c r="H175" s="166">
        <v>70</v>
      </c>
      <c r="I175" s="192">
        <v>45</v>
      </c>
      <c r="J175" s="125">
        <v>37</v>
      </c>
      <c r="K175" s="326" t="s">
        <v>0</v>
      </c>
      <c r="L175" s="328" t="s">
        <v>0</v>
      </c>
      <c r="M175" s="330">
        <v>10.3</v>
      </c>
      <c r="N175" s="377">
        <f>IF(M175=" "," ",(M175+$L$7-M178))</f>
        <v>9.2000000000000011</v>
      </c>
      <c r="O175" s="333">
        <v>50</v>
      </c>
      <c r="P175" s="370">
        <v>42978</v>
      </c>
      <c r="Q175" s="139">
        <v>43205</v>
      </c>
      <c r="R175" s="140">
        <v>43388</v>
      </c>
      <c r="S175" s="337" t="s">
        <v>343</v>
      </c>
      <c r="T175" s="338"/>
      <c r="U175" s="236">
        <v>1</v>
      </c>
      <c r="V175" s="147">
        <v>1</v>
      </c>
      <c r="W175" s="148">
        <v>1</v>
      </c>
      <c r="X175" s="149" t="s">
        <v>0</v>
      </c>
      <c r="Y175" s="150" t="s">
        <v>0</v>
      </c>
      <c r="Z175" s="151" t="s">
        <v>0</v>
      </c>
      <c r="AA175" s="147" t="s">
        <v>0</v>
      </c>
      <c r="AB175" s="152" t="s">
        <v>0</v>
      </c>
      <c r="AC175" s="213" t="s">
        <v>237</v>
      </c>
      <c r="AD175" s="216" t="s">
        <v>265</v>
      </c>
      <c r="AE175" s="215">
        <f>E175+F175/60+G175/60/60</f>
        <v>41.708055555555561</v>
      </c>
      <c r="AF175" s="216" t="s">
        <v>266</v>
      </c>
      <c r="AG175" s="215" t="e">
        <f>E178+F178/60+G178/60/60</f>
        <v>#VALUE!</v>
      </c>
      <c r="AH175" s="222" t="s">
        <v>272</v>
      </c>
      <c r="AI175" s="215" t="e">
        <f>AG175-AE175</f>
        <v>#VALUE!</v>
      </c>
      <c r="AJ175" s="216" t="s">
        <v>274</v>
      </c>
      <c r="AK175" s="215" t="e">
        <f>AI176*60*COS((AE175+AG175)/2*PI()/180)</f>
        <v>#VALUE!</v>
      </c>
      <c r="AL175" s="216" t="s">
        <v>276</v>
      </c>
      <c r="AM175" s="215" t="e">
        <f>AK175*6076.12</f>
        <v>#VALUE!</v>
      </c>
      <c r="AN175" s="216" t="s">
        <v>279</v>
      </c>
      <c r="AO175" s="215">
        <f>AE175*PI()/180</f>
        <v>0.72794289404915735</v>
      </c>
      <c r="AP175" s="216" t="s">
        <v>282</v>
      </c>
      <c r="AQ175" s="215" t="e">
        <f>AG175 *PI()/180</f>
        <v>#VALUE!</v>
      </c>
      <c r="AR175" s="216" t="s">
        <v>284</v>
      </c>
      <c r="AS175" s="215" t="e">
        <f>1*ATAN2(COS(AO175)*SIN(AQ175)-SIN(AO175)*COS(AQ175)*COS(AQ176-AO176),SIN(AQ176-AO176)*COS(AQ175))</f>
        <v>#VALUE!</v>
      </c>
      <c r="AT175" s="217" t="s">
        <v>287</v>
      </c>
      <c r="AU175" s="223" t="e">
        <f>SQRT(AK176*AK176+AK175*AK175)</f>
        <v>#VALUE!</v>
      </c>
    </row>
    <row r="176" spans="1:47" s="120" customFormat="1" ht="15.95" customHeight="1" thickTop="1" thickBot="1" x14ac:dyDescent="0.3">
      <c r="A176" s="178">
        <v>200100219288</v>
      </c>
      <c r="B176" s="345"/>
      <c r="C176" s="324"/>
      <c r="D176" s="176" t="s">
        <v>242</v>
      </c>
      <c r="E176" s="189">
        <f t="shared" ref="E176:J177" si="11">E175</f>
        <v>41</v>
      </c>
      <c r="F176" s="193">
        <f t="shared" si="11"/>
        <v>42</v>
      </c>
      <c r="G176" s="182">
        <f t="shared" si="11"/>
        <v>29</v>
      </c>
      <c r="H176" s="154">
        <f t="shared" si="11"/>
        <v>70</v>
      </c>
      <c r="I176" s="193">
        <f t="shared" si="11"/>
        <v>45</v>
      </c>
      <c r="J176" s="183">
        <f t="shared" si="11"/>
        <v>37</v>
      </c>
      <c r="K176" s="327"/>
      <c r="L176" s="329"/>
      <c r="M176" s="330"/>
      <c r="N176" s="378"/>
      <c r="O176" s="334"/>
      <c r="P176" s="371"/>
      <c r="Q176" s="372" t="s">
        <v>413</v>
      </c>
      <c r="R176" s="373"/>
      <c r="S176" s="373"/>
      <c r="T176" s="373"/>
      <c r="U176" s="356" t="s">
        <v>292</v>
      </c>
      <c r="V176" s="357"/>
      <c r="W176" s="357"/>
      <c r="X176" s="357"/>
      <c r="Y176" s="358"/>
      <c r="Z176" s="379" t="s">
        <v>335</v>
      </c>
      <c r="AA176" s="380"/>
      <c r="AB176" s="381"/>
      <c r="AC176" s="213" t="s">
        <v>192</v>
      </c>
      <c r="AD176" s="216" t="s">
        <v>267</v>
      </c>
      <c r="AE176" s="215">
        <f>H175+I175/60+J175/60/60</f>
        <v>70.760277777777773</v>
      </c>
      <c r="AF176" s="216" t="s">
        <v>268</v>
      </c>
      <c r="AG176" s="215" t="e">
        <f>H178+I178/60+J178/60/60</f>
        <v>#VALUE!</v>
      </c>
      <c r="AH176" s="222" t="s">
        <v>273</v>
      </c>
      <c r="AI176" s="215" t="e">
        <f>AE176-AG176</f>
        <v>#VALUE!</v>
      </c>
      <c r="AJ176" s="216" t="s">
        <v>275</v>
      </c>
      <c r="AK176" s="215" t="e">
        <f>AI175*60</f>
        <v>#VALUE!</v>
      </c>
      <c r="AL176" s="216" t="s">
        <v>277</v>
      </c>
      <c r="AM176" s="215" t="e">
        <f>AK176*6076.12</f>
        <v>#VALUE!</v>
      </c>
      <c r="AN176" s="216" t="s">
        <v>280</v>
      </c>
      <c r="AO176" s="215">
        <f>AE176*PI()/180</f>
        <v>1.2349998268479985</v>
      </c>
      <c r="AP176" s="216" t="s">
        <v>283</v>
      </c>
      <c r="AQ176" s="215" t="e">
        <f>AG176*PI()/180</f>
        <v>#VALUE!</v>
      </c>
      <c r="AR176" s="216" t="s">
        <v>285</v>
      </c>
      <c r="AS176" s="214" t="e">
        <f>IF(360+AS175/(2*PI())*360&gt;360,AS175/(PI())*360,360+AS175/(2*PI())*360)</f>
        <v>#VALUE!</v>
      </c>
      <c r="AT176" s="218"/>
      <c r="AU176" s="218"/>
    </row>
    <row r="177" spans="1:47" s="120" customFormat="1" ht="15.95" customHeight="1" thickBot="1" x14ac:dyDescent="0.3">
      <c r="A177" s="270">
        <v>32</v>
      </c>
      <c r="B177" s="345"/>
      <c r="C177" s="324"/>
      <c r="D177" s="176" t="s">
        <v>243</v>
      </c>
      <c r="E177" s="189">
        <f t="shared" si="11"/>
        <v>41</v>
      </c>
      <c r="F177" s="193">
        <f t="shared" si="11"/>
        <v>42</v>
      </c>
      <c r="G177" s="182">
        <f t="shared" si="11"/>
        <v>29</v>
      </c>
      <c r="H177" s="154">
        <f t="shared" si="11"/>
        <v>70</v>
      </c>
      <c r="I177" s="193">
        <f t="shared" si="11"/>
        <v>45</v>
      </c>
      <c r="J177" s="183">
        <f t="shared" si="11"/>
        <v>37</v>
      </c>
      <c r="K177" s="126" t="s">
        <v>16</v>
      </c>
      <c r="L177" s="232" t="s">
        <v>288</v>
      </c>
      <c r="M177" s="127" t="s">
        <v>250</v>
      </c>
      <c r="N177" s="128" t="s">
        <v>4</v>
      </c>
      <c r="O177" s="129" t="s">
        <v>18</v>
      </c>
      <c r="P177" s="245" t="s">
        <v>188</v>
      </c>
      <c r="Q177" s="374"/>
      <c r="R177" s="373"/>
      <c r="S177" s="373"/>
      <c r="T177" s="373"/>
      <c r="U177" s="359"/>
      <c r="V177" s="360"/>
      <c r="W177" s="360"/>
      <c r="X177" s="360"/>
      <c r="Y177" s="361"/>
      <c r="Z177" s="382"/>
      <c r="AA177" s="383"/>
      <c r="AB177" s="384"/>
      <c r="AC177" s="219"/>
      <c r="AD177" s="218"/>
      <c r="AE177" s="218"/>
      <c r="AF177" s="218"/>
      <c r="AG177" s="218"/>
      <c r="AH177" s="218"/>
      <c r="AI177" s="218"/>
      <c r="AJ177" s="218"/>
      <c r="AK177" s="218"/>
      <c r="AL177" s="218"/>
      <c r="AM177" s="218"/>
      <c r="AN177" s="218"/>
      <c r="AO177" s="218"/>
      <c r="AP177" s="218"/>
      <c r="AQ177" s="218"/>
      <c r="AR177" s="216" t="s">
        <v>286</v>
      </c>
      <c r="AS177" s="214" t="e">
        <f>61.582*ACOS(SIN(AE175)*SIN(AG175)+COS(AE175)*COS(AG175)*(AE176-AG176))*6076.12</f>
        <v>#VALUE!</v>
      </c>
      <c r="AT177" s="218"/>
      <c r="AU177" s="218"/>
    </row>
    <row r="178" spans="1:47" s="119" customFormat="1" ht="35.1" customHeight="1" thickTop="1" thickBot="1" x14ac:dyDescent="0.3">
      <c r="A178" s="251" t="str">
        <f>IF(Z175=1,"VERIFIED",IF(AA175=1,"CHECKED",IF(V175=1,"RECHECK",IF(X175=1,"VERIFY",IF(Y175=1,"NEED APP","NOT SCHED")))))</f>
        <v>RECHECK</v>
      </c>
      <c r="B178" s="346"/>
      <c r="C178" s="325"/>
      <c r="D178" s="177" t="s">
        <v>192</v>
      </c>
      <c r="E178" s="190" t="s">
        <v>0</v>
      </c>
      <c r="F178" s="194" t="s">
        <v>0</v>
      </c>
      <c r="G178" s="185" t="s">
        <v>0</v>
      </c>
      <c r="H178" s="184" t="s">
        <v>0</v>
      </c>
      <c r="I178" s="194" t="s">
        <v>0</v>
      </c>
      <c r="J178" s="185" t="s">
        <v>0</v>
      </c>
      <c r="K178" s="130" t="str">
        <f>$N$7</f>
        <v xml:space="preserve"> </v>
      </c>
      <c r="L178" s="225" t="str">
        <f>IF(E178=" ","Not being used ",AU175*6076.12)</f>
        <v xml:space="preserve">Not being used </v>
      </c>
      <c r="M178" s="224">
        <v>1.1000000000000001</v>
      </c>
      <c r="N178" s="259" t="str">
        <f>IF(W175=1,"Need Photo","Has Photo")</f>
        <v>Need Photo</v>
      </c>
      <c r="O178" s="258" t="s">
        <v>260</v>
      </c>
      <c r="P178" s="247" t="str">
        <f>IF(E178=" ","Not being used",(IF(L178&gt;O175,"OFF STA","ON STA")))</f>
        <v>Not being used</v>
      </c>
      <c r="Q178" s="375"/>
      <c r="R178" s="376"/>
      <c r="S178" s="376"/>
      <c r="T178" s="376"/>
      <c r="U178" s="362"/>
      <c r="V178" s="363"/>
      <c r="W178" s="363"/>
      <c r="X178" s="363"/>
      <c r="Y178" s="364"/>
      <c r="Z178" s="385"/>
      <c r="AA178" s="386"/>
      <c r="AB178" s="387"/>
      <c r="AC178" s="118"/>
      <c r="AD178" s="230"/>
      <c r="AE178" s="230"/>
      <c r="AF178" s="230"/>
      <c r="AG178" s="230"/>
      <c r="AH178" s="230"/>
      <c r="AI178" s="230"/>
      <c r="AJ178" s="230"/>
      <c r="AK178" s="230"/>
      <c r="AL178" s="230"/>
      <c r="AM178" s="230"/>
      <c r="AN178" s="230"/>
      <c r="AO178" s="230"/>
      <c r="AP178" s="230"/>
      <c r="AQ178" s="230"/>
      <c r="AR178" s="230"/>
      <c r="AS178" s="230"/>
      <c r="AT178" s="230"/>
      <c r="AU178" s="230"/>
    </row>
    <row r="179" spans="1:47" s="117" customFormat="1" ht="9" customHeight="1" thickTop="1" thickBot="1" x14ac:dyDescent="0.3">
      <c r="A179" s="233"/>
      <c r="B179" s="132" t="s">
        <v>11</v>
      </c>
      <c r="C179" s="133"/>
      <c r="D179" s="134" t="s">
        <v>12</v>
      </c>
      <c r="E179" s="187" t="s">
        <v>246</v>
      </c>
      <c r="F179" s="187" t="s">
        <v>247</v>
      </c>
      <c r="G179" s="179" t="s">
        <v>248</v>
      </c>
      <c r="H179" s="134" t="s">
        <v>246</v>
      </c>
      <c r="I179" s="187" t="s">
        <v>247</v>
      </c>
      <c r="J179" s="179" t="s">
        <v>248</v>
      </c>
      <c r="K179" s="135" t="s">
        <v>13</v>
      </c>
      <c r="L179" s="136" t="s">
        <v>14</v>
      </c>
      <c r="M179" s="136" t="s">
        <v>17</v>
      </c>
      <c r="N179" s="137" t="s">
        <v>15</v>
      </c>
      <c r="O179" s="138" t="s">
        <v>19</v>
      </c>
      <c r="P179" s="244" t="s">
        <v>256</v>
      </c>
      <c r="Q179" s="141" t="s">
        <v>252</v>
      </c>
      <c r="R179" s="142"/>
      <c r="S179" s="143" t="s">
        <v>191</v>
      </c>
      <c r="T179" s="235"/>
      <c r="U179" s="311" t="s">
        <v>289</v>
      </c>
      <c r="V179" s="312"/>
      <c r="W179" s="312"/>
      <c r="X179" s="312"/>
      <c r="Y179" s="313"/>
      <c r="Z179" s="144" t="s">
        <v>238</v>
      </c>
      <c r="AA179" s="145" t="s">
        <v>239</v>
      </c>
      <c r="AB179" s="146" t="s">
        <v>240</v>
      </c>
      <c r="AC179" s="209"/>
      <c r="AD179" s="210"/>
      <c r="AE179" s="211" t="s">
        <v>269</v>
      </c>
      <c r="AF179" s="210"/>
      <c r="AG179" s="211" t="s">
        <v>270</v>
      </c>
      <c r="AH179" s="211"/>
      <c r="AI179" s="211" t="s">
        <v>271</v>
      </c>
      <c r="AJ179" s="210"/>
      <c r="AK179" s="212" t="s">
        <v>281</v>
      </c>
      <c r="AL179" s="210"/>
      <c r="AM179" s="211"/>
      <c r="AN179" s="210"/>
      <c r="AO179" s="212" t="s">
        <v>278</v>
      </c>
      <c r="AP179" s="210"/>
      <c r="AQ179" s="211"/>
      <c r="AR179" s="210"/>
      <c r="AS179" s="211"/>
      <c r="AT179" s="210"/>
      <c r="AU179" s="210"/>
    </row>
    <row r="180" spans="1:47" s="120" customFormat="1" ht="15.95" customHeight="1" thickBot="1" x14ac:dyDescent="0.3">
      <c r="A180" s="124">
        <v>17183</v>
      </c>
      <c r="B180" s="344" t="s">
        <v>359</v>
      </c>
      <c r="C180" s="323" t="s">
        <v>0</v>
      </c>
      <c r="D180" s="176" t="s">
        <v>237</v>
      </c>
      <c r="E180" s="188">
        <v>41</v>
      </c>
      <c r="F180" s="192">
        <v>42</v>
      </c>
      <c r="G180" s="125">
        <v>30.654</v>
      </c>
      <c r="H180" s="166">
        <v>70</v>
      </c>
      <c r="I180" s="192">
        <v>45</v>
      </c>
      <c r="J180" s="125">
        <v>37.793999999999997</v>
      </c>
      <c r="K180" s="326" t="s">
        <v>0</v>
      </c>
      <c r="L180" s="328" t="s">
        <v>0</v>
      </c>
      <c r="M180" s="330">
        <v>8.9</v>
      </c>
      <c r="N180" s="331">
        <f>IF(M180=" "," ",(M180+$L$7-M183))</f>
        <v>8.9</v>
      </c>
      <c r="O180" s="333">
        <v>50</v>
      </c>
      <c r="P180" s="370">
        <v>42978</v>
      </c>
      <c r="Q180" s="139">
        <v>43205</v>
      </c>
      <c r="R180" s="140">
        <v>43388</v>
      </c>
      <c r="S180" s="337" t="s">
        <v>337</v>
      </c>
      <c r="T180" s="338"/>
      <c r="U180" s="236">
        <v>1</v>
      </c>
      <c r="V180" s="147">
        <v>1</v>
      </c>
      <c r="W180" s="148" t="s">
        <v>0</v>
      </c>
      <c r="X180" s="149" t="s">
        <v>0</v>
      </c>
      <c r="Y180" s="150" t="s">
        <v>0</v>
      </c>
      <c r="Z180" s="151" t="s">
        <v>0</v>
      </c>
      <c r="AA180" s="147" t="s">
        <v>0</v>
      </c>
      <c r="AB180" s="152" t="s">
        <v>0</v>
      </c>
      <c r="AC180" s="213" t="s">
        <v>237</v>
      </c>
      <c r="AD180" s="216" t="s">
        <v>265</v>
      </c>
      <c r="AE180" s="215">
        <f>E180+F180/60+G180/60/60</f>
        <v>41.708515000000006</v>
      </c>
      <c r="AF180" s="216" t="s">
        <v>266</v>
      </c>
      <c r="AG180" s="215" t="e">
        <f>E183+F183/60+G183/60/60</f>
        <v>#VALUE!</v>
      </c>
      <c r="AH180" s="222" t="s">
        <v>272</v>
      </c>
      <c r="AI180" s="215" t="e">
        <f>AG180-AE180</f>
        <v>#VALUE!</v>
      </c>
      <c r="AJ180" s="216" t="s">
        <v>274</v>
      </c>
      <c r="AK180" s="215" t="e">
        <f>AI181*60*COS((AE180+AG180)/2*PI()/180)</f>
        <v>#VALUE!</v>
      </c>
      <c r="AL180" s="216" t="s">
        <v>276</v>
      </c>
      <c r="AM180" s="215" t="e">
        <f>AK180*6076.12</f>
        <v>#VALUE!</v>
      </c>
      <c r="AN180" s="216" t="s">
        <v>279</v>
      </c>
      <c r="AO180" s="215">
        <f>AE180*PI()/180</f>
        <v>0.72795091286744273</v>
      </c>
      <c r="AP180" s="216" t="s">
        <v>282</v>
      </c>
      <c r="AQ180" s="215" t="e">
        <f>AG180 *PI()/180</f>
        <v>#VALUE!</v>
      </c>
      <c r="AR180" s="216" t="s">
        <v>284</v>
      </c>
      <c r="AS180" s="215" t="e">
        <f>1*ATAN2(COS(AO180)*SIN(AQ180)-SIN(AO180)*COS(AQ180)*COS(AQ181-AO181),SIN(AQ181-AO181)*COS(AQ180))</f>
        <v>#VALUE!</v>
      </c>
      <c r="AT180" s="217" t="s">
        <v>287</v>
      </c>
      <c r="AU180" s="223" t="e">
        <f>SQRT(AK181*AK181+AK180*AK180)</f>
        <v>#VALUE!</v>
      </c>
    </row>
    <row r="181" spans="1:47" s="120" customFormat="1" ht="15.95" customHeight="1" thickTop="1" thickBot="1" x14ac:dyDescent="0.3">
      <c r="A181" s="178">
        <v>100117060206</v>
      </c>
      <c r="B181" s="345"/>
      <c r="C181" s="324"/>
      <c r="D181" s="176" t="s">
        <v>242</v>
      </c>
      <c r="E181" s="260">
        <f t="shared" ref="E181:J182" si="12">E180</f>
        <v>41</v>
      </c>
      <c r="F181" s="261">
        <f t="shared" si="12"/>
        <v>42</v>
      </c>
      <c r="G181" s="262">
        <v>31.14</v>
      </c>
      <c r="H181" s="263">
        <f t="shared" si="12"/>
        <v>70</v>
      </c>
      <c r="I181" s="261">
        <f t="shared" si="12"/>
        <v>45</v>
      </c>
      <c r="J181" s="264">
        <v>28.62</v>
      </c>
      <c r="K181" s="327"/>
      <c r="L181" s="329"/>
      <c r="M181" s="330"/>
      <c r="N181" s="332"/>
      <c r="O181" s="334"/>
      <c r="P181" s="371"/>
      <c r="Q181" s="524" t="s">
        <v>414</v>
      </c>
      <c r="R181" s="525"/>
      <c r="S181" s="525"/>
      <c r="T181" s="525"/>
      <c r="U181" s="356" t="s">
        <v>292</v>
      </c>
      <c r="V181" s="357"/>
      <c r="W181" s="357"/>
      <c r="X181" s="357"/>
      <c r="Y181" s="358"/>
      <c r="Z181" s="379" t="s">
        <v>335</v>
      </c>
      <c r="AA181" s="380"/>
      <c r="AB181" s="381"/>
      <c r="AC181" s="213" t="s">
        <v>192</v>
      </c>
      <c r="AD181" s="216" t="s">
        <v>267</v>
      </c>
      <c r="AE181" s="215">
        <f>H180+I180/60+J180/60/60</f>
        <v>70.760498333333331</v>
      </c>
      <c r="AF181" s="216" t="s">
        <v>268</v>
      </c>
      <c r="AG181" s="215" t="e">
        <f>H183+I183/60+J183/60/60</f>
        <v>#VALUE!</v>
      </c>
      <c r="AH181" s="222" t="s">
        <v>273</v>
      </c>
      <c r="AI181" s="215" t="e">
        <f>AE181-AG181</f>
        <v>#VALUE!</v>
      </c>
      <c r="AJ181" s="216" t="s">
        <v>275</v>
      </c>
      <c r="AK181" s="215" t="e">
        <f>AI180*60</f>
        <v>#VALUE!</v>
      </c>
      <c r="AL181" s="216" t="s">
        <v>277</v>
      </c>
      <c r="AM181" s="215" t="e">
        <f>AK181*6076.12</f>
        <v>#VALUE!</v>
      </c>
      <c r="AN181" s="216" t="s">
        <v>280</v>
      </c>
      <c r="AO181" s="215">
        <f>AE181*PI()/180</f>
        <v>1.2350036762686267</v>
      </c>
      <c r="AP181" s="216" t="s">
        <v>283</v>
      </c>
      <c r="AQ181" s="215" t="e">
        <f>AG181*PI()/180</f>
        <v>#VALUE!</v>
      </c>
      <c r="AR181" s="216" t="s">
        <v>285</v>
      </c>
      <c r="AS181" s="214" t="e">
        <f>IF(360+AS180/(2*PI())*360&gt;360,AS180/(PI())*360,360+AS180/(2*PI())*360)</f>
        <v>#VALUE!</v>
      </c>
      <c r="AT181" s="218"/>
      <c r="AU181" s="218"/>
    </row>
    <row r="182" spans="1:47" s="120" customFormat="1" ht="15.95" customHeight="1" thickBot="1" x14ac:dyDescent="0.3">
      <c r="A182" s="270">
        <v>33</v>
      </c>
      <c r="B182" s="345"/>
      <c r="C182" s="324"/>
      <c r="D182" s="176" t="s">
        <v>243</v>
      </c>
      <c r="E182" s="260">
        <f t="shared" si="12"/>
        <v>41</v>
      </c>
      <c r="F182" s="261">
        <f t="shared" si="12"/>
        <v>42</v>
      </c>
      <c r="G182" s="262">
        <f t="shared" si="12"/>
        <v>31.14</v>
      </c>
      <c r="H182" s="263">
        <f t="shared" si="12"/>
        <v>70</v>
      </c>
      <c r="I182" s="261">
        <f t="shared" si="12"/>
        <v>45</v>
      </c>
      <c r="J182" s="264">
        <f t="shared" si="12"/>
        <v>28.62</v>
      </c>
      <c r="K182" s="126" t="s">
        <v>16</v>
      </c>
      <c r="L182" s="232" t="s">
        <v>288</v>
      </c>
      <c r="M182" s="127" t="s">
        <v>250</v>
      </c>
      <c r="N182" s="128" t="s">
        <v>4</v>
      </c>
      <c r="O182" s="129" t="s">
        <v>18</v>
      </c>
      <c r="P182" s="245" t="s">
        <v>188</v>
      </c>
      <c r="Q182" s="526"/>
      <c r="R182" s="525"/>
      <c r="S182" s="525"/>
      <c r="T182" s="525"/>
      <c r="U182" s="359"/>
      <c r="V182" s="360"/>
      <c r="W182" s="360"/>
      <c r="X182" s="360"/>
      <c r="Y182" s="361"/>
      <c r="Z182" s="382"/>
      <c r="AA182" s="383"/>
      <c r="AB182" s="384"/>
      <c r="AC182" s="219"/>
      <c r="AD182" s="218"/>
      <c r="AE182" s="218"/>
      <c r="AF182" s="218"/>
      <c r="AG182" s="218"/>
      <c r="AH182" s="218"/>
      <c r="AI182" s="218"/>
      <c r="AJ182" s="218"/>
      <c r="AK182" s="218"/>
      <c r="AL182" s="218"/>
      <c r="AM182" s="218"/>
      <c r="AN182" s="218"/>
      <c r="AO182" s="218"/>
      <c r="AP182" s="218"/>
      <c r="AQ182" s="218"/>
      <c r="AR182" s="216" t="s">
        <v>286</v>
      </c>
      <c r="AS182" s="214" t="e">
        <f>61.582*ACOS(SIN(AE180)*SIN(AG180)+COS(AE180)*COS(AG180)*(AE181-AG181))*6076.12</f>
        <v>#VALUE!</v>
      </c>
      <c r="AT182" s="218"/>
      <c r="AU182" s="218"/>
    </row>
    <row r="183" spans="1:47" s="119" customFormat="1" ht="35.1" customHeight="1" thickTop="1" thickBot="1" x14ac:dyDescent="0.3">
      <c r="A183" s="251" t="str">
        <f>IF(Z180=1,"VERIFIED",IF(AA180=1,"CHECKED",IF(V180=1,"RECHECK",IF(X180=1,"VERIFY",IF(Y180=1,"NEED APP","NOT SCHED")))))</f>
        <v>RECHECK</v>
      </c>
      <c r="B183" s="346"/>
      <c r="C183" s="325"/>
      <c r="D183" s="177" t="s">
        <v>192</v>
      </c>
      <c r="E183" s="190" t="s">
        <v>0</v>
      </c>
      <c r="F183" s="194" t="s">
        <v>0</v>
      </c>
      <c r="G183" s="185" t="s">
        <v>0</v>
      </c>
      <c r="H183" s="184" t="s">
        <v>0</v>
      </c>
      <c r="I183" s="194" t="s">
        <v>0</v>
      </c>
      <c r="J183" s="185" t="s">
        <v>0</v>
      </c>
      <c r="K183" s="130" t="str">
        <f>$N$7</f>
        <v xml:space="preserve"> </v>
      </c>
      <c r="L183" s="225" t="str">
        <f>IF(E183=" ","Not being used ",AU180*6076.12)</f>
        <v xml:space="preserve">Not being used </v>
      </c>
      <c r="M183" s="224">
        <v>0</v>
      </c>
      <c r="N183" s="257" t="str">
        <f>IF(W180=1,"Need Photo","Has Photo")</f>
        <v>Has Photo</v>
      </c>
      <c r="O183" s="258" t="s">
        <v>260</v>
      </c>
      <c r="P183" s="247" t="str">
        <f>IF(E183=" ","Not being used",(IF(L183&gt;O180,"OFF STA","ON STA")))</f>
        <v>Not being used</v>
      </c>
      <c r="Q183" s="527"/>
      <c r="R183" s="528"/>
      <c r="S183" s="528"/>
      <c r="T183" s="528"/>
      <c r="U183" s="362"/>
      <c r="V183" s="363"/>
      <c r="W183" s="363"/>
      <c r="X183" s="363"/>
      <c r="Y183" s="364"/>
      <c r="Z183" s="382"/>
      <c r="AA183" s="383"/>
      <c r="AB183" s="384"/>
      <c r="AC183" s="118"/>
    </row>
    <row r="184" spans="1:47" s="117" customFormat="1" ht="9" customHeight="1" thickTop="1" thickBot="1" x14ac:dyDescent="0.3">
      <c r="A184" s="233"/>
      <c r="B184" s="132" t="s">
        <v>11</v>
      </c>
      <c r="C184" s="133"/>
      <c r="D184" s="134" t="s">
        <v>12</v>
      </c>
      <c r="E184" s="187" t="s">
        <v>246</v>
      </c>
      <c r="F184" s="187" t="s">
        <v>247</v>
      </c>
      <c r="G184" s="179" t="s">
        <v>248</v>
      </c>
      <c r="H184" s="134" t="s">
        <v>246</v>
      </c>
      <c r="I184" s="187" t="s">
        <v>247</v>
      </c>
      <c r="J184" s="179" t="s">
        <v>248</v>
      </c>
      <c r="K184" s="135" t="s">
        <v>13</v>
      </c>
      <c r="L184" s="136" t="s">
        <v>14</v>
      </c>
      <c r="M184" s="136" t="s">
        <v>17</v>
      </c>
      <c r="N184" s="137" t="s">
        <v>15</v>
      </c>
      <c r="O184" s="138" t="s">
        <v>19</v>
      </c>
      <c r="P184" s="244" t="s">
        <v>256</v>
      </c>
      <c r="Q184" s="141" t="s">
        <v>252</v>
      </c>
      <c r="R184" s="142"/>
      <c r="S184" s="143" t="s">
        <v>191</v>
      </c>
      <c r="T184" s="235"/>
      <c r="U184" s="311" t="s">
        <v>289</v>
      </c>
      <c r="V184" s="312"/>
      <c r="W184" s="312"/>
      <c r="X184" s="312"/>
      <c r="Y184" s="313"/>
      <c r="Z184" s="170" t="s">
        <v>238</v>
      </c>
      <c r="AA184" s="171" t="s">
        <v>239</v>
      </c>
      <c r="AB184" s="172" t="s">
        <v>240</v>
      </c>
      <c r="AC184" s="209"/>
      <c r="AD184" s="210"/>
      <c r="AE184" s="211" t="s">
        <v>269</v>
      </c>
      <c r="AF184" s="210"/>
      <c r="AG184" s="211" t="s">
        <v>270</v>
      </c>
      <c r="AH184" s="211"/>
      <c r="AI184" s="211" t="s">
        <v>271</v>
      </c>
      <c r="AJ184" s="210"/>
      <c r="AK184" s="212" t="s">
        <v>281</v>
      </c>
      <c r="AL184" s="210"/>
      <c r="AM184" s="211"/>
      <c r="AN184" s="210"/>
      <c r="AO184" s="212" t="s">
        <v>278</v>
      </c>
      <c r="AP184" s="210"/>
      <c r="AQ184" s="211"/>
      <c r="AR184" s="210"/>
      <c r="AS184" s="211"/>
      <c r="AT184" s="210"/>
      <c r="AU184" s="210"/>
    </row>
    <row r="185" spans="1:47" s="120" customFormat="1" ht="15.95" customHeight="1" thickBot="1" x14ac:dyDescent="0.3">
      <c r="A185" s="124">
        <v>17195</v>
      </c>
      <c r="B185" s="344" t="s">
        <v>364</v>
      </c>
      <c r="C185" s="323" t="s">
        <v>0</v>
      </c>
      <c r="D185" s="176" t="s">
        <v>237</v>
      </c>
      <c r="E185" s="188">
        <v>41</v>
      </c>
      <c r="F185" s="192">
        <v>42</v>
      </c>
      <c r="G185" s="125">
        <v>37</v>
      </c>
      <c r="H185" s="166">
        <v>70</v>
      </c>
      <c r="I185" s="192">
        <v>45</v>
      </c>
      <c r="J185" s="125">
        <v>47</v>
      </c>
      <c r="K185" s="326" t="s">
        <v>0</v>
      </c>
      <c r="L185" s="328" t="s">
        <v>0</v>
      </c>
      <c r="M185" s="330">
        <v>9.3000000000000007</v>
      </c>
      <c r="N185" s="331">
        <f>IF(M185=" "," ",(M185+$L$7-M188))</f>
        <v>9.3000000000000007</v>
      </c>
      <c r="O185" s="333">
        <v>50</v>
      </c>
      <c r="P185" s="370">
        <v>42978</v>
      </c>
      <c r="Q185" s="139">
        <v>43205</v>
      </c>
      <c r="R185" s="140">
        <v>43388</v>
      </c>
      <c r="S185" s="337" t="s">
        <v>343</v>
      </c>
      <c r="T185" s="338"/>
      <c r="U185" s="236">
        <v>1</v>
      </c>
      <c r="V185" s="147">
        <v>1</v>
      </c>
      <c r="W185" s="148" t="s">
        <v>0</v>
      </c>
      <c r="X185" s="149" t="s">
        <v>0</v>
      </c>
      <c r="Y185" s="150" t="s">
        <v>0</v>
      </c>
      <c r="Z185" s="168" t="s">
        <v>0</v>
      </c>
      <c r="AA185" s="167" t="s">
        <v>0</v>
      </c>
      <c r="AB185" s="169" t="s">
        <v>0</v>
      </c>
      <c r="AC185" s="213" t="s">
        <v>237</v>
      </c>
      <c r="AD185" s="216" t="s">
        <v>265</v>
      </c>
      <c r="AE185" s="215">
        <f>E185+F185/60+G185/60/60</f>
        <v>41.710277777777783</v>
      </c>
      <c r="AF185" s="216" t="s">
        <v>266</v>
      </c>
      <c r="AG185" s="215" t="e">
        <f>E188+F188/60+G188/60/60</f>
        <v>#VALUE!</v>
      </c>
      <c r="AH185" s="222" t="s">
        <v>272</v>
      </c>
      <c r="AI185" s="215" t="e">
        <f>AG185-AE185</f>
        <v>#VALUE!</v>
      </c>
      <c r="AJ185" s="216" t="s">
        <v>274</v>
      </c>
      <c r="AK185" s="215" t="e">
        <f>AI186*60*COS((AE185+AG185)/2*PI()/180)</f>
        <v>#VALUE!</v>
      </c>
      <c r="AL185" s="216" t="s">
        <v>276</v>
      </c>
      <c r="AM185" s="215" t="e">
        <f>AK185*6076.12</f>
        <v>#VALUE!</v>
      </c>
      <c r="AN185" s="216" t="s">
        <v>279</v>
      </c>
      <c r="AO185" s="215">
        <f>AE185*PI()/180</f>
        <v>0.72798167914364598</v>
      </c>
      <c r="AP185" s="216" t="s">
        <v>282</v>
      </c>
      <c r="AQ185" s="215" t="e">
        <f>AG185 *PI()/180</f>
        <v>#VALUE!</v>
      </c>
      <c r="AR185" s="216" t="s">
        <v>284</v>
      </c>
      <c r="AS185" s="215" t="e">
        <f>1*ATAN2(COS(AO185)*SIN(AQ185)-SIN(AO185)*COS(AQ185)*COS(AQ186-AO186),SIN(AQ186-AO186)*COS(AQ185))</f>
        <v>#VALUE!</v>
      </c>
      <c r="AT185" s="217" t="s">
        <v>287</v>
      </c>
      <c r="AU185" s="223" t="e">
        <f>SQRT(AK186*AK186+AK185*AK185)</f>
        <v>#VALUE!</v>
      </c>
    </row>
    <row r="186" spans="1:47" s="120" customFormat="1" ht="15.95" customHeight="1" thickTop="1" thickBot="1" x14ac:dyDescent="0.3">
      <c r="A186" s="178">
        <v>200100219290</v>
      </c>
      <c r="B186" s="345"/>
      <c r="C186" s="324"/>
      <c r="D186" s="176" t="s">
        <v>242</v>
      </c>
      <c r="E186" s="189">
        <f t="shared" ref="E186:J186" si="13">E185</f>
        <v>41</v>
      </c>
      <c r="F186" s="193">
        <f t="shared" si="13"/>
        <v>42</v>
      </c>
      <c r="G186" s="182">
        <f t="shared" si="13"/>
        <v>37</v>
      </c>
      <c r="H186" s="154">
        <f t="shared" si="13"/>
        <v>70</v>
      </c>
      <c r="I186" s="193">
        <f t="shared" si="13"/>
        <v>45</v>
      </c>
      <c r="J186" s="183">
        <f t="shared" si="13"/>
        <v>47</v>
      </c>
      <c r="K186" s="327"/>
      <c r="L186" s="329"/>
      <c r="M186" s="330"/>
      <c r="N186" s="332"/>
      <c r="O186" s="334"/>
      <c r="P186" s="371"/>
      <c r="Q186" s="372" t="s">
        <v>411</v>
      </c>
      <c r="R186" s="373"/>
      <c r="S186" s="373"/>
      <c r="T186" s="373"/>
      <c r="U186" s="356" t="s">
        <v>292</v>
      </c>
      <c r="V186" s="357"/>
      <c r="W186" s="357"/>
      <c r="X186" s="357"/>
      <c r="Y186" s="358"/>
      <c r="Z186" s="379" t="s">
        <v>335</v>
      </c>
      <c r="AA186" s="380"/>
      <c r="AB186" s="381"/>
      <c r="AC186" s="213" t="s">
        <v>192</v>
      </c>
      <c r="AD186" s="216" t="s">
        <v>267</v>
      </c>
      <c r="AE186" s="215">
        <f>H185+I185/60+J185/60/60</f>
        <v>70.763055555555553</v>
      </c>
      <c r="AF186" s="216" t="s">
        <v>268</v>
      </c>
      <c r="AG186" s="215" t="e">
        <f>H188+I188/60+J188/60/60</f>
        <v>#VALUE!</v>
      </c>
      <c r="AH186" s="222" t="s">
        <v>273</v>
      </c>
      <c r="AI186" s="215" t="e">
        <f>AE186-AG186</f>
        <v>#VALUE!</v>
      </c>
      <c r="AJ186" s="216" t="s">
        <v>275</v>
      </c>
      <c r="AK186" s="215" t="e">
        <f>AI185*60</f>
        <v>#VALUE!</v>
      </c>
      <c r="AL186" s="216" t="s">
        <v>277</v>
      </c>
      <c r="AM186" s="215" t="e">
        <f>AK186*6076.12</f>
        <v>#VALUE!</v>
      </c>
      <c r="AN186" s="216" t="s">
        <v>280</v>
      </c>
      <c r="AO186" s="215">
        <f>AE186*PI()/180</f>
        <v>1.2350483082161097</v>
      </c>
      <c r="AP186" s="216" t="s">
        <v>283</v>
      </c>
      <c r="AQ186" s="215" t="e">
        <f>AG186*PI()/180</f>
        <v>#VALUE!</v>
      </c>
      <c r="AR186" s="216" t="s">
        <v>285</v>
      </c>
      <c r="AS186" s="214" t="e">
        <f>IF(360+AS185/(2*PI())*360&gt;360,AS185/(PI())*360,360+AS185/(2*PI())*360)</f>
        <v>#VALUE!</v>
      </c>
      <c r="AT186" s="218"/>
      <c r="AU186" s="218"/>
    </row>
    <row r="187" spans="1:47" s="120" customFormat="1" ht="15.95" customHeight="1" thickBot="1" x14ac:dyDescent="0.3">
      <c r="A187" s="270">
        <v>34</v>
      </c>
      <c r="B187" s="345"/>
      <c r="C187" s="324"/>
      <c r="D187" s="176" t="s">
        <v>243</v>
      </c>
      <c r="E187" s="189">
        <f t="shared" ref="E187:J187" si="14">E186</f>
        <v>41</v>
      </c>
      <c r="F187" s="193">
        <f t="shared" si="14"/>
        <v>42</v>
      </c>
      <c r="G187" s="182">
        <f t="shared" si="14"/>
        <v>37</v>
      </c>
      <c r="H187" s="154">
        <f t="shared" si="14"/>
        <v>70</v>
      </c>
      <c r="I187" s="193">
        <f t="shared" si="14"/>
        <v>45</v>
      </c>
      <c r="J187" s="183">
        <f t="shared" si="14"/>
        <v>47</v>
      </c>
      <c r="K187" s="126" t="s">
        <v>16</v>
      </c>
      <c r="L187" s="232" t="s">
        <v>288</v>
      </c>
      <c r="M187" s="127">
        <v>1.1000000000000001</v>
      </c>
      <c r="N187" s="128" t="s">
        <v>4</v>
      </c>
      <c r="O187" s="129" t="s">
        <v>18</v>
      </c>
      <c r="P187" s="245" t="s">
        <v>188</v>
      </c>
      <c r="Q187" s="374"/>
      <c r="R187" s="373"/>
      <c r="S187" s="373"/>
      <c r="T187" s="373"/>
      <c r="U187" s="359"/>
      <c r="V187" s="360"/>
      <c r="W187" s="360"/>
      <c r="X187" s="360"/>
      <c r="Y187" s="361"/>
      <c r="Z187" s="382"/>
      <c r="AA187" s="383"/>
      <c r="AB187" s="384"/>
      <c r="AC187" s="219"/>
      <c r="AD187" s="218"/>
      <c r="AE187" s="218"/>
      <c r="AF187" s="218"/>
      <c r="AG187" s="218"/>
      <c r="AH187" s="218"/>
      <c r="AI187" s="218"/>
      <c r="AJ187" s="218"/>
      <c r="AK187" s="218"/>
      <c r="AL187" s="218"/>
      <c r="AM187" s="218"/>
      <c r="AN187" s="218"/>
      <c r="AO187" s="218"/>
      <c r="AP187" s="218"/>
      <c r="AQ187" s="218"/>
      <c r="AR187" s="216" t="s">
        <v>286</v>
      </c>
      <c r="AS187" s="214" t="e">
        <f>61.582*ACOS(SIN(AE185)*SIN(AG185)+COS(AE185)*COS(AG185)*(AE186-AG186))*6076.12</f>
        <v>#VALUE!</v>
      </c>
      <c r="AT187" s="218"/>
      <c r="AU187" s="218"/>
    </row>
    <row r="188" spans="1:47" s="119" customFormat="1" ht="35.1" customHeight="1" thickTop="1" thickBot="1" x14ac:dyDescent="0.3">
      <c r="A188" s="174" t="str">
        <f>IF(Z185=1,"VERIFIED",IF(AA185=1,"CHECKED",IF(V185=1,"RECHECK",IF(X185=1,"VERIFY",IF(Y185=1,"NEED APP","NOT SCHED")))))</f>
        <v>RECHECK</v>
      </c>
      <c r="B188" s="346"/>
      <c r="C188" s="325"/>
      <c r="D188" s="177" t="s">
        <v>192</v>
      </c>
      <c r="E188" s="190" t="s">
        <v>0</v>
      </c>
      <c r="F188" s="194" t="s">
        <v>0</v>
      </c>
      <c r="G188" s="185" t="s">
        <v>0</v>
      </c>
      <c r="H188" s="184" t="s">
        <v>0</v>
      </c>
      <c r="I188" s="194" t="s">
        <v>0</v>
      </c>
      <c r="J188" s="185" t="s">
        <v>0</v>
      </c>
      <c r="K188" s="130" t="str">
        <f>$N$7</f>
        <v xml:space="preserve"> </v>
      </c>
      <c r="L188" s="225" t="str">
        <f>IF(E188=" ","Not being used ",AU185*6076.12)</f>
        <v xml:space="preserve">Not being used </v>
      </c>
      <c r="M188" s="224">
        <v>0</v>
      </c>
      <c r="N188" s="257" t="str">
        <f>IF(W185=1,"Need Photo","Has Photo")</f>
        <v>Has Photo</v>
      </c>
      <c r="O188" s="258" t="s">
        <v>350</v>
      </c>
      <c r="P188" s="247" t="str">
        <f>IF(E188=" ","Not being used",(IF(L188&gt;O185,"OFF STA","ON STA")))</f>
        <v>Not being used</v>
      </c>
      <c r="Q188" s="375"/>
      <c r="R188" s="376"/>
      <c r="S188" s="376"/>
      <c r="T188" s="376"/>
      <c r="U188" s="362"/>
      <c r="V188" s="363"/>
      <c r="W188" s="363"/>
      <c r="X188" s="363"/>
      <c r="Y188" s="364"/>
      <c r="Z188" s="382"/>
      <c r="AA188" s="383"/>
      <c r="AB188" s="384"/>
      <c r="AC188" s="118"/>
    </row>
    <row r="189" spans="1:47" s="117" customFormat="1" ht="9" customHeight="1" thickTop="1" thickBot="1" x14ac:dyDescent="0.3">
      <c r="A189" s="233"/>
      <c r="B189" s="132" t="s">
        <v>11</v>
      </c>
      <c r="C189" s="133"/>
      <c r="D189" s="134" t="s">
        <v>12</v>
      </c>
      <c r="E189" s="187" t="s">
        <v>246</v>
      </c>
      <c r="F189" s="187" t="s">
        <v>247</v>
      </c>
      <c r="G189" s="179" t="s">
        <v>248</v>
      </c>
      <c r="H189" s="134" t="s">
        <v>246</v>
      </c>
      <c r="I189" s="187" t="s">
        <v>247</v>
      </c>
      <c r="J189" s="179" t="s">
        <v>248</v>
      </c>
      <c r="K189" s="135" t="s">
        <v>13</v>
      </c>
      <c r="L189" s="136" t="s">
        <v>14</v>
      </c>
      <c r="M189" s="136" t="s">
        <v>17</v>
      </c>
      <c r="N189" s="137" t="s">
        <v>15</v>
      </c>
      <c r="O189" s="138" t="s">
        <v>19</v>
      </c>
      <c r="P189" s="244" t="s">
        <v>256</v>
      </c>
      <c r="Q189" s="141" t="s">
        <v>252</v>
      </c>
      <c r="R189" s="142"/>
      <c r="S189" s="143" t="s">
        <v>191</v>
      </c>
      <c r="T189" s="235"/>
      <c r="U189" s="311" t="s">
        <v>289</v>
      </c>
      <c r="V189" s="312"/>
      <c r="W189" s="312"/>
      <c r="X189" s="312"/>
      <c r="Y189" s="313"/>
      <c r="Z189" s="170" t="s">
        <v>238</v>
      </c>
      <c r="AA189" s="171" t="s">
        <v>239</v>
      </c>
      <c r="AB189" s="172" t="s">
        <v>240</v>
      </c>
      <c r="AC189" s="209"/>
      <c r="AD189" s="210"/>
      <c r="AE189" s="211" t="s">
        <v>269</v>
      </c>
      <c r="AF189" s="210"/>
      <c r="AG189" s="211" t="s">
        <v>270</v>
      </c>
      <c r="AH189" s="211"/>
      <c r="AI189" s="211" t="s">
        <v>271</v>
      </c>
      <c r="AJ189" s="210"/>
      <c r="AK189" s="212" t="s">
        <v>281</v>
      </c>
      <c r="AL189" s="210"/>
      <c r="AM189" s="211"/>
      <c r="AN189" s="210"/>
      <c r="AO189" s="212" t="s">
        <v>278</v>
      </c>
      <c r="AP189" s="210"/>
      <c r="AQ189" s="211"/>
      <c r="AR189" s="210"/>
      <c r="AS189" s="211"/>
      <c r="AT189" s="210"/>
      <c r="AU189" s="210"/>
    </row>
    <row r="190" spans="1:47" s="120" customFormat="1" ht="15.95" customHeight="1" thickBot="1" x14ac:dyDescent="0.3">
      <c r="A190" s="124">
        <v>17190</v>
      </c>
      <c r="B190" s="344" t="s">
        <v>361</v>
      </c>
      <c r="C190" s="323" t="s">
        <v>0</v>
      </c>
      <c r="D190" s="176" t="s">
        <v>237</v>
      </c>
      <c r="E190" s="188">
        <v>41</v>
      </c>
      <c r="F190" s="192">
        <v>42</v>
      </c>
      <c r="G190" s="125">
        <v>35.130000000000003</v>
      </c>
      <c r="H190" s="166">
        <v>70</v>
      </c>
      <c r="I190" s="192">
        <v>45</v>
      </c>
      <c r="J190" s="125">
        <v>42.78</v>
      </c>
      <c r="K190" s="326" t="s">
        <v>0</v>
      </c>
      <c r="L190" s="328" t="s">
        <v>0</v>
      </c>
      <c r="M190" s="330">
        <v>6.8</v>
      </c>
      <c r="N190" s="331">
        <f>IF(M190=" "," ",(M190+$L$7-M193))</f>
        <v>6.8</v>
      </c>
      <c r="O190" s="333">
        <v>50</v>
      </c>
      <c r="P190" s="370">
        <v>42959</v>
      </c>
      <c r="Q190" s="139">
        <v>43205</v>
      </c>
      <c r="R190" s="140">
        <v>43388</v>
      </c>
      <c r="S190" s="337" t="s">
        <v>259</v>
      </c>
      <c r="T190" s="338"/>
      <c r="U190" s="236">
        <v>1</v>
      </c>
      <c r="V190" s="147">
        <v>1</v>
      </c>
      <c r="W190" s="148" t="s">
        <v>0</v>
      </c>
      <c r="X190" s="149">
        <v>1</v>
      </c>
      <c r="Y190" s="150" t="s">
        <v>0</v>
      </c>
      <c r="Z190" s="168" t="s">
        <v>0</v>
      </c>
      <c r="AA190" s="167" t="s">
        <v>0</v>
      </c>
      <c r="AB190" s="169" t="s">
        <v>0</v>
      </c>
      <c r="AC190" s="213" t="s">
        <v>237</v>
      </c>
      <c r="AD190" s="216" t="s">
        <v>265</v>
      </c>
      <c r="AE190" s="215">
        <f>E190+F190/60+G190/60/60</f>
        <v>41.709758333333333</v>
      </c>
      <c r="AF190" s="216" t="s">
        <v>266</v>
      </c>
      <c r="AG190" s="215" t="e">
        <f>E193+F193/60+G193/60/60</f>
        <v>#VALUE!</v>
      </c>
      <c r="AH190" s="222" t="s">
        <v>272</v>
      </c>
      <c r="AI190" s="215" t="e">
        <f>AG190-AE190</f>
        <v>#VALUE!</v>
      </c>
      <c r="AJ190" s="216" t="s">
        <v>274</v>
      </c>
      <c r="AK190" s="215" t="e">
        <f>AI191*60*COS((AE190+AG190)/2*PI()/180)</f>
        <v>#VALUE!</v>
      </c>
      <c r="AL190" s="216" t="s">
        <v>276</v>
      </c>
      <c r="AM190" s="215" t="e">
        <f>AK190*6076.12</f>
        <v>#VALUE!</v>
      </c>
      <c r="AN190" s="216" t="s">
        <v>279</v>
      </c>
      <c r="AO190" s="215">
        <f>AE190*PI()/180</f>
        <v>0.72797261312780914</v>
      </c>
      <c r="AP190" s="216" t="s">
        <v>282</v>
      </c>
      <c r="AQ190" s="215" t="e">
        <f>AG190 *PI()/180</f>
        <v>#VALUE!</v>
      </c>
      <c r="AR190" s="216" t="s">
        <v>284</v>
      </c>
      <c r="AS190" s="215" t="e">
        <f>1*ATAN2(COS(AO190)*SIN(AQ190)-SIN(AO190)*COS(AQ190)*COS(AQ191-AO191),SIN(AQ191-AO191)*COS(AQ190))</f>
        <v>#VALUE!</v>
      </c>
      <c r="AT190" s="217" t="s">
        <v>287</v>
      </c>
      <c r="AU190" s="223" t="e">
        <f>SQRT(AK191*AK191+AK190*AK190)</f>
        <v>#VALUE!</v>
      </c>
    </row>
    <row r="191" spans="1:47" s="120" customFormat="1" ht="15.95" customHeight="1" thickTop="1" thickBot="1" x14ac:dyDescent="0.3">
      <c r="A191" s="178">
        <v>200100219289</v>
      </c>
      <c r="B191" s="345"/>
      <c r="C191" s="324"/>
      <c r="D191" s="176" t="s">
        <v>242</v>
      </c>
      <c r="E191" s="189">
        <f t="shared" ref="E191:J191" si="15">E190</f>
        <v>41</v>
      </c>
      <c r="F191" s="193">
        <f t="shared" si="15"/>
        <v>42</v>
      </c>
      <c r="G191" s="182">
        <f t="shared" si="15"/>
        <v>35.130000000000003</v>
      </c>
      <c r="H191" s="154">
        <f t="shared" si="15"/>
        <v>70</v>
      </c>
      <c r="I191" s="193">
        <f t="shared" si="15"/>
        <v>45</v>
      </c>
      <c r="J191" s="183">
        <f t="shared" si="15"/>
        <v>42.78</v>
      </c>
      <c r="K191" s="327"/>
      <c r="L191" s="329"/>
      <c r="M191" s="330"/>
      <c r="N191" s="332"/>
      <c r="O191" s="334"/>
      <c r="P191" s="371"/>
      <c r="Q191" s="372" t="s">
        <v>362</v>
      </c>
      <c r="R191" s="373"/>
      <c r="S191" s="373"/>
      <c r="T191" s="373"/>
      <c r="U191" s="356" t="s">
        <v>292</v>
      </c>
      <c r="V191" s="357"/>
      <c r="W191" s="357"/>
      <c r="X191" s="357"/>
      <c r="Y191" s="358"/>
      <c r="Z191" s="379" t="s">
        <v>335</v>
      </c>
      <c r="AA191" s="380"/>
      <c r="AB191" s="381"/>
      <c r="AC191" s="213" t="s">
        <v>192</v>
      </c>
      <c r="AD191" s="216" t="s">
        <v>267</v>
      </c>
      <c r="AE191" s="215">
        <f>H190+I190/60+J190/60/60</f>
        <v>70.76188333333333</v>
      </c>
      <c r="AF191" s="216" t="s">
        <v>268</v>
      </c>
      <c r="AG191" s="215" t="e">
        <f>H193+I193/60+J193/60/60</f>
        <v>#VALUE!</v>
      </c>
      <c r="AH191" s="222" t="s">
        <v>273</v>
      </c>
      <c r="AI191" s="215" t="e">
        <f>AE191-AG191</f>
        <v>#VALUE!</v>
      </c>
      <c r="AJ191" s="216" t="s">
        <v>275</v>
      </c>
      <c r="AK191" s="215" t="e">
        <f>AI190*60</f>
        <v>#VALUE!</v>
      </c>
      <c r="AL191" s="216" t="s">
        <v>277</v>
      </c>
      <c r="AM191" s="215" t="e">
        <f>AK191*6076.12</f>
        <v>#VALUE!</v>
      </c>
      <c r="AN191" s="216" t="s">
        <v>280</v>
      </c>
      <c r="AO191" s="215">
        <f>AE191*PI()/180</f>
        <v>1.2350278490787667</v>
      </c>
      <c r="AP191" s="216" t="s">
        <v>283</v>
      </c>
      <c r="AQ191" s="215" t="e">
        <f>AG191*PI()/180</f>
        <v>#VALUE!</v>
      </c>
      <c r="AR191" s="216" t="s">
        <v>285</v>
      </c>
      <c r="AS191" s="214" t="e">
        <f>IF(360+AS190/(2*PI())*360&gt;360,AS190/(PI())*360,360+AS190/(2*PI())*360)</f>
        <v>#VALUE!</v>
      </c>
      <c r="AT191" s="218"/>
      <c r="AU191" s="218"/>
    </row>
    <row r="192" spans="1:47" s="120" customFormat="1" ht="15.95" customHeight="1" thickBot="1" x14ac:dyDescent="0.3">
      <c r="A192" s="270">
        <v>35</v>
      </c>
      <c r="B192" s="345"/>
      <c r="C192" s="324"/>
      <c r="D192" s="176" t="s">
        <v>243</v>
      </c>
      <c r="E192" s="260">
        <f t="shared" ref="E192:I192" si="16">E191</f>
        <v>41</v>
      </c>
      <c r="F192" s="261">
        <f t="shared" si="16"/>
        <v>42</v>
      </c>
      <c r="G192" s="262">
        <v>36.4</v>
      </c>
      <c r="H192" s="263">
        <f t="shared" si="16"/>
        <v>70</v>
      </c>
      <c r="I192" s="261">
        <f t="shared" si="16"/>
        <v>45</v>
      </c>
      <c r="J192" s="264">
        <v>41.095999999999997</v>
      </c>
      <c r="K192" s="126" t="s">
        <v>16</v>
      </c>
      <c r="L192" s="232" t="s">
        <v>288</v>
      </c>
      <c r="M192" s="127" t="s">
        <v>250</v>
      </c>
      <c r="N192" s="128" t="s">
        <v>4</v>
      </c>
      <c r="O192" s="129" t="s">
        <v>18</v>
      </c>
      <c r="P192" s="245" t="s">
        <v>188</v>
      </c>
      <c r="Q192" s="374"/>
      <c r="R192" s="373"/>
      <c r="S192" s="373"/>
      <c r="T192" s="373"/>
      <c r="U192" s="359"/>
      <c r="V192" s="360"/>
      <c r="W192" s="360"/>
      <c r="X192" s="360"/>
      <c r="Y192" s="361"/>
      <c r="Z192" s="382"/>
      <c r="AA192" s="383"/>
      <c r="AB192" s="384"/>
      <c r="AC192" s="219"/>
      <c r="AD192" s="218"/>
      <c r="AE192" s="218"/>
      <c r="AF192" s="218"/>
      <c r="AG192" s="218"/>
      <c r="AH192" s="218"/>
      <c r="AI192" s="218"/>
      <c r="AJ192" s="218"/>
      <c r="AK192" s="218"/>
      <c r="AL192" s="218"/>
      <c r="AM192" s="218"/>
      <c r="AN192" s="218"/>
      <c r="AO192" s="218"/>
      <c r="AP192" s="218"/>
      <c r="AQ192" s="218"/>
      <c r="AR192" s="216" t="s">
        <v>286</v>
      </c>
      <c r="AS192" s="214" t="e">
        <f>61.582*ACOS(SIN(AE190)*SIN(AG190)+COS(AE190)*COS(AG190)*(AE191-AG191))*6076.12</f>
        <v>#VALUE!</v>
      </c>
      <c r="AT192" s="218"/>
      <c r="AU192" s="218"/>
    </row>
    <row r="193" spans="1:47" s="119" customFormat="1" ht="35.1" customHeight="1" thickTop="1" thickBot="1" x14ac:dyDescent="0.3">
      <c r="A193" s="251" t="str">
        <f>IF(Z190=1,"VERIFIED",IF(AA190=1,"CHECKED",IF(V190=1,"RECHECK",IF(X190=1,"VERIFY",IF(Y190=1,"NEED APP","NOT SCHED")))))</f>
        <v>RECHECK</v>
      </c>
      <c r="B193" s="346"/>
      <c r="C193" s="325"/>
      <c r="D193" s="177" t="s">
        <v>192</v>
      </c>
      <c r="E193" s="190" t="s">
        <v>0</v>
      </c>
      <c r="F193" s="194" t="s">
        <v>0</v>
      </c>
      <c r="G193" s="185" t="s">
        <v>0</v>
      </c>
      <c r="H193" s="184" t="s">
        <v>0</v>
      </c>
      <c r="I193" s="194" t="s">
        <v>0</v>
      </c>
      <c r="J193" s="185" t="s">
        <v>0</v>
      </c>
      <c r="K193" s="130" t="str">
        <f>$N$7</f>
        <v xml:space="preserve"> </v>
      </c>
      <c r="L193" s="225" t="str">
        <f>IF(E193=" ","Not being used ",AU190*6076.12)</f>
        <v xml:space="preserve">Not being used </v>
      </c>
      <c r="M193" s="224">
        <v>0</v>
      </c>
      <c r="N193" s="257" t="str">
        <f>IF(W190=1,"Need Photo","Has Photo")</f>
        <v>Has Photo</v>
      </c>
      <c r="O193" s="258" t="s">
        <v>260</v>
      </c>
      <c r="P193" s="247" t="str">
        <f>IF(E193=" ","Not being used",(IF(L193&gt;O190,"OFF STA","ON STA")))</f>
        <v>Not being used</v>
      </c>
      <c r="Q193" s="375"/>
      <c r="R193" s="376"/>
      <c r="S193" s="376"/>
      <c r="T193" s="376"/>
      <c r="U193" s="362"/>
      <c r="V193" s="363"/>
      <c r="W193" s="363"/>
      <c r="X193" s="363"/>
      <c r="Y193" s="364"/>
      <c r="Z193" s="382"/>
      <c r="AA193" s="383"/>
      <c r="AB193" s="384"/>
      <c r="AC193" s="118"/>
    </row>
    <row r="194" spans="1:47" s="119" customFormat="1" ht="78" customHeight="1" thickTop="1" thickBot="1" x14ac:dyDescent="0.3">
      <c r="A194" s="314" t="s">
        <v>264</v>
      </c>
      <c r="B194" s="315"/>
      <c r="C194" s="315"/>
      <c r="D194" s="315"/>
      <c r="E194" s="315"/>
      <c r="F194" s="315"/>
      <c r="G194" s="315"/>
      <c r="H194" s="315"/>
      <c r="I194" s="315"/>
      <c r="J194" s="315"/>
      <c r="K194" s="315"/>
      <c r="L194" s="315"/>
      <c r="M194" s="315"/>
      <c r="N194" s="315"/>
      <c r="O194" s="315"/>
      <c r="P194" s="315"/>
      <c r="Q194" s="315"/>
      <c r="R194" s="315"/>
      <c r="S194" s="315"/>
      <c r="T194" s="315"/>
      <c r="U194" s="237"/>
      <c r="V194" s="161"/>
      <c r="W194" s="161"/>
      <c r="X194" s="161"/>
      <c r="Y194" s="162"/>
      <c r="Z194" s="248"/>
      <c r="AA194" s="249"/>
      <c r="AB194" s="250"/>
      <c r="AC194" s="118"/>
    </row>
    <row r="195" spans="1:47" s="7" customFormat="1" ht="16.5" customHeight="1" thickTop="1" thickBot="1" x14ac:dyDescent="0.3">
      <c r="A195" s="299" t="s">
        <v>306</v>
      </c>
      <c r="B195" s="279" t="s">
        <v>309</v>
      </c>
      <c r="C195" s="280"/>
      <c r="D195" s="281"/>
      <c r="E195" s="282" t="s">
        <v>249</v>
      </c>
      <c r="F195" s="283"/>
      <c r="G195" s="284"/>
      <c r="H195" s="285" t="s">
        <v>251</v>
      </c>
      <c r="I195" s="283"/>
      <c r="J195" s="284"/>
      <c r="K195" s="294" t="s">
        <v>0</v>
      </c>
      <c r="L195" s="295" t="s">
        <v>0</v>
      </c>
      <c r="M195" s="296" t="s">
        <v>0</v>
      </c>
      <c r="N195" s="297" t="s">
        <v>0</v>
      </c>
      <c r="O195" s="298"/>
      <c r="P195" s="316" t="str">
        <f>$P$2</f>
        <v>D06 - ECHO - Marion Run</v>
      </c>
      <c r="Q195" s="316"/>
      <c r="R195" s="316"/>
      <c r="S195" s="316"/>
      <c r="T195" s="316"/>
      <c r="U195" s="293"/>
      <c r="V195" s="289"/>
      <c r="W195" s="290"/>
      <c r="X195" s="291"/>
      <c r="Y195" s="289"/>
      <c r="Z195" s="291"/>
      <c r="AA195" s="289"/>
      <c r="AB195" s="292"/>
      <c r="AC195" s="8"/>
      <c r="AD195" s="231"/>
      <c r="AE195" s="231"/>
      <c r="AF195" s="231"/>
      <c r="AG195" s="231"/>
      <c r="AH195" s="231"/>
      <c r="AI195" s="231"/>
      <c r="AJ195" s="231"/>
      <c r="AK195" s="231"/>
      <c r="AL195" s="231"/>
      <c r="AM195" s="231"/>
      <c r="AN195" s="231"/>
      <c r="AO195" s="231"/>
      <c r="AP195" s="231"/>
      <c r="AQ195" s="231"/>
      <c r="AR195" s="231"/>
      <c r="AS195" s="231"/>
      <c r="AT195" s="231"/>
      <c r="AU195" s="231"/>
    </row>
    <row r="196" spans="1:47" s="117" customFormat="1" ht="9" customHeight="1" thickTop="1" thickBot="1" x14ac:dyDescent="0.3">
      <c r="A196" s="233"/>
      <c r="B196" s="132" t="s">
        <v>11</v>
      </c>
      <c r="C196" s="133"/>
      <c r="D196" s="134" t="s">
        <v>12</v>
      </c>
      <c r="E196" s="187" t="s">
        <v>246</v>
      </c>
      <c r="F196" s="187" t="s">
        <v>247</v>
      </c>
      <c r="G196" s="179" t="s">
        <v>248</v>
      </c>
      <c r="H196" s="134" t="s">
        <v>246</v>
      </c>
      <c r="I196" s="187" t="s">
        <v>247</v>
      </c>
      <c r="J196" s="179" t="s">
        <v>248</v>
      </c>
      <c r="K196" s="135" t="s">
        <v>13</v>
      </c>
      <c r="L196" s="136" t="s">
        <v>14</v>
      </c>
      <c r="M196" s="136" t="s">
        <v>17</v>
      </c>
      <c r="N196" s="137" t="s">
        <v>15</v>
      </c>
      <c r="O196" s="138" t="s">
        <v>19</v>
      </c>
      <c r="P196" s="244" t="s">
        <v>256</v>
      </c>
      <c r="Q196" s="141" t="s">
        <v>252</v>
      </c>
      <c r="R196" s="142"/>
      <c r="S196" s="143" t="s">
        <v>191</v>
      </c>
      <c r="T196" s="235"/>
      <c r="U196" s="311" t="s">
        <v>289</v>
      </c>
      <c r="V196" s="312"/>
      <c r="W196" s="312"/>
      <c r="X196" s="312"/>
      <c r="Y196" s="313"/>
      <c r="Z196" s="144" t="s">
        <v>238</v>
      </c>
      <c r="AA196" s="145" t="s">
        <v>239</v>
      </c>
      <c r="AB196" s="146" t="s">
        <v>240</v>
      </c>
      <c r="AC196" s="209"/>
      <c r="AD196" s="210"/>
      <c r="AE196" s="211" t="s">
        <v>269</v>
      </c>
      <c r="AF196" s="210"/>
      <c r="AG196" s="211" t="s">
        <v>270</v>
      </c>
      <c r="AH196" s="211"/>
      <c r="AI196" s="211" t="s">
        <v>271</v>
      </c>
      <c r="AJ196" s="210"/>
      <c r="AK196" s="212" t="s">
        <v>281</v>
      </c>
      <c r="AL196" s="210"/>
      <c r="AM196" s="211"/>
      <c r="AN196" s="210"/>
      <c r="AO196" s="212" t="s">
        <v>278</v>
      </c>
      <c r="AP196" s="210"/>
      <c r="AQ196" s="211"/>
      <c r="AR196" s="210"/>
      <c r="AS196" s="211"/>
      <c r="AT196" s="210"/>
      <c r="AU196" s="210"/>
    </row>
    <row r="197" spans="1:47" s="120" customFormat="1" ht="15.95" customHeight="1" thickBot="1" x14ac:dyDescent="0.3">
      <c r="A197" s="124">
        <v>17200</v>
      </c>
      <c r="B197" s="344" t="s">
        <v>368</v>
      </c>
      <c r="C197" s="323" t="s">
        <v>0</v>
      </c>
      <c r="D197" s="176" t="s">
        <v>237</v>
      </c>
      <c r="E197" s="188">
        <v>41</v>
      </c>
      <c r="F197" s="192">
        <v>42</v>
      </c>
      <c r="G197" s="125">
        <v>34.746000000000002</v>
      </c>
      <c r="H197" s="166">
        <v>70</v>
      </c>
      <c r="I197" s="192">
        <v>45</v>
      </c>
      <c r="J197" s="125">
        <v>43.92</v>
      </c>
      <c r="K197" s="326" t="s">
        <v>0</v>
      </c>
      <c r="L197" s="328" t="s">
        <v>0</v>
      </c>
      <c r="M197" s="330">
        <v>8.1999999999999993</v>
      </c>
      <c r="N197" s="331">
        <f>IF(M197=" "," ",(M197+$L$7-M200))</f>
        <v>7.1</v>
      </c>
      <c r="O197" s="333">
        <v>50</v>
      </c>
      <c r="P197" s="370">
        <v>42978</v>
      </c>
      <c r="Q197" s="139">
        <v>43205</v>
      </c>
      <c r="R197" s="140">
        <v>43388</v>
      </c>
      <c r="S197" s="337" t="s">
        <v>343</v>
      </c>
      <c r="T197" s="338"/>
      <c r="U197" s="236">
        <v>1</v>
      </c>
      <c r="V197" s="147" t="s">
        <v>0</v>
      </c>
      <c r="W197" s="148" t="s">
        <v>0</v>
      </c>
      <c r="X197" s="149" t="s">
        <v>0</v>
      </c>
      <c r="Y197" s="150" t="s">
        <v>0</v>
      </c>
      <c r="Z197" s="151" t="s">
        <v>0</v>
      </c>
      <c r="AA197" s="147" t="s">
        <v>0</v>
      </c>
      <c r="AB197" s="152" t="s">
        <v>0</v>
      </c>
      <c r="AC197" s="213" t="s">
        <v>237</v>
      </c>
      <c r="AD197" s="216" t="s">
        <v>265</v>
      </c>
      <c r="AE197" s="215">
        <f>E197+F197/60+G197/60/60</f>
        <v>41.709651666666673</v>
      </c>
      <c r="AF197" s="216" t="s">
        <v>266</v>
      </c>
      <c r="AG197" s="215" t="e">
        <f>E200+F200/60+G200/60/60</f>
        <v>#VALUE!</v>
      </c>
      <c r="AH197" s="222" t="s">
        <v>272</v>
      </c>
      <c r="AI197" s="215" t="e">
        <f>AG197-AE197</f>
        <v>#VALUE!</v>
      </c>
      <c r="AJ197" s="216" t="s">
        <v>274</v>
      </c>
      <c r="AK197" s="215" t="e">
        <f>AI198*60*COS((AE197+AG197)/2*PI()/180)</f>
        <v>#VALUE!</v>
      </c>
      <c r="AL197" s="216" t="s">
        <v>276</v>
      </c>
      <c r="AM197" s="215" t="e">
        <f>AK197*6076.12</f>
        <v>#VALUE!</v>
      </c>
      <c r="AN197" s="216" t="s">
        <v>279</v>
      </c>
      <c r="AO197" s="215">
        <f>AE197*PI()/180</f>
        <v>0.72797075144327394</v>
      </c>
      <c r="AP197" s="216" t="s">
        <v>282</v>
      </c>
      <c r="AQ197" s="215" t="e">
        <f>AG197 *PI()/180</f>
        <v>#VALUE!</v>
      </c>
      <c r="AR197" s="216" t="s">
        <v>284</v>
      </c>
      <c r="AS197" s="215" t="e">
        <f>1*ATAN2(COS(AO197)*SIN(AQ197)-SIN(AO197)*COS(AQ197)*COS(AQ198-AO198),SIN(AQ198-AO198)*COS(AQ197))</f>
        <v>#VALUE!</v>
      </c>
      <c r="AT197" s="217" t="s">
        <v>287</v>
      </c>
      <c r="AU197" s="223" t="e">
        <f>SQRT(AK198*AK198+AK197*AK197)</f>
        <v>#VALUE!</v>
      </c>
    </row>
    <row r="198" spans="1:47" s="120" customFormat="1" ht="15.95" customHeight="1" thickTop="1" thickBot="1" x14ac:dyDescent="0.3">
      <c r="A198" s="178">
        <v>200100219291</v>
      </c>
      <c r="B198" s="345"/>
      <c r="C198" s="324"/>
      <c r="D198" s="176" t="s">
        <v>242</v>
      </c>
      <c r="E198" s="189">
        <f t="shared" ref="E198:J198" si="17">E197</f>
        <v>41</v>
      </c>
      <c r="F198" s="193">
        <f t="shared" si="17"/>
        <v>42</v>
      </c>
      <c r="G198" s="182">
        <f t="shared" si="17"/>
        <v>34.746000000000002</v>
      </c>
      <c r="H198" s="154">
        <f t="shared" si="17"/>
        <v>70</v>
      </c>
      <c r="I198" s="193">
        <f t="shared" si="17"/>
        <v>45</v>
      </c>
      <c r="J198" s="183">
        <f t="shared" si="17"/>
        <v>43.92</v>
      </c>
      <c r="K198" s="327"/>
      <c r="L198" s="329"/>
      <c r="M198" s="330"/>
      <c r="N198" s="332"/>
      <c r="O198" s="334"/>
      <c r="P198" s="371"/>
      <c r="Q198" s="365" t="s">
        <v>369</v>
      </c>
      <c r="R198" s="366"/>
      <c r="S198" s="366"/>
      <c r="T198" s="366"/>
      <c r="U198" s="347" t="s">
        <v>290</v>
      </c>
      <c r="V198" s="348"/>
      <c r="W198" s="348"/>
      <c r="X198" s="348"/>
      <c r="Y198" s="349"/>
      <c r="Z198" s="379" t="s">
        <v>335</v>
      </c>
      <c r="AA198" s="380"/>
      <c r="AB198" s="381"/>
      <c r="AC198" s="213" t="s">
        <v>192</v>
      </c>
      <c r="AD198" s="216" t="s">
        <v>267</v>
      </c>
      <c r="AE198" s="215">
        <f>H197+I197/60+J197/60/60</f>
        <v>70.762200000000007</v>
      </c>
      <c r="AF198" s="216" t="s">
        <v>268</v>
      </c>
      <c r="AG198" s="215" t="e">
        <f>H200+I200/60+J200/60/60</f>
        <v>#VALUE!</v>
      </c>
      <c r="AH198" s="222" t="s">
        <v>273</v>
      </c>
      <c r="AI198" s="215" t="e">
        <f>AE198-AG198</f>
        <v>#VALUE!</v>
      </c>
      <c r="AJ198" s="216" t="s">
        <v>275</v>
      </c>
      <c r="AK198" s="215" t="e">
        <f>AI197*60</f>
        <v>#VALUE!</v>
      </c>
      <c r="AL198" s="216" t="s">
        <v>277</v>
      </c>
      <c r="AM198" s="215" t="e">
        <f>AK198*6076.12</f>
        <v>#VALUE!</v>
      </c>
      <c r="AN198" s="216" t="s">
        <v>280</v>
      </c>
      <c r="AO198" s="215">
        <f>AE198*PI()/180</f>
        <v>1.2350333759547316</v>
      </c>
      <c r="AP198" s="216" t="s">
        <v>283</v>
      </c>
      <c r="AQ198" s="215" t="e">
        <f>AG198*PI()/180</f>
        <v>#VALUE!</v>
      </c>
      <c r="AR198" s="216" t="s">
        <v>285</v>
      </c>
      <c r="AS198" s="214" t="e">
        <f>IF(360+AS197/(2*PI())*360&gt;360,AS197/(PI())*360,360+AS197/(2*PI())*360)</f>
        <v>#VALUE!</v>
      </c>
      <c r="AT198" s="218"/>
      <c r="AU198" s="218"/>
    </row>
    <row r="199" spans="1:47" s="120" customFormat="1" ht="15.95" customHeight="1" thickBot="1" x14ac:dyDescent="0.3">
      <c r="A199" s="270">
        <v>36</v>
      </c>
      <c r="B199" s="345"/>
      <c r="C199" s="324"/>
      <c r="D199" s="176" t="s">
        <v>243</v>
      </c>
      <c r="E199" s="189">
        <f t="shared" ref="E199:J199" si="18">E198</f>
        <v>41</v>
      </c>
      <c r="F199" s="193">
        <f t="shared" si="18"/>
        <v>42</v>
      </c>
      <c r="G199" s="182">
        <f t="shared" si="18"/>
        <v>34.746000000000002</v>
      </c>
      <c r="H199" s="154">
        <f t="shared" si="18"/>
        <v>70</v>
      </c>
      <c r="I199" s="193">
        <f t="shared" si="18"/>
        <v>45</v>
      </c>
      <c r="J199" s="183">
        <f t="shared" si="18"/>
        <v>43.92</v>
      </c>
      <c r="K199" s="126" t="s">
        <v>16</v>
      </c>
      <c r="L199" s="232" t="s">
        <v>288</v>
      </c>
      <c r="M199" s="127" t="s">
        <v>250</v>
      </c>
      <c r="N199" s="128" t="s">
        <v>4</v>
      </c>
      <c r="O199" s="129" t="s">
        <v>18</v>
      </c>
      <c r="P199" s="245" t="s">
        <v>188</v>
      </c>
      <c r="Q199" s="367"/>
      <c r="R199" s="366"/>
      <c r="S199" s="366"/>
      <c r="T199" s="366"/>
      <c r="U199" s="350"/>
      <c r="V199" s="351"/>
      <c r="W199" s="351"/>
      <c r="X199" s="351"/>
      <c r="Y199" s="352"/>
      <c r="Z199" s="382"/>
      <c r="AA199" s="383"/>
      <c r="AB199" s="384"/>
      <c r="AC199" s="219"/>
      <c r="AD199" s="218"/>
      <c r="AE199" s="218"/>
      <c r="AF199" s="218"/>
      <c r="AG199" s="218"/>
      <c r="AH199" s="218"/>
      <c r="AI199" s="218"/>
      <c r="AJ199" s="218"/>
      <c r="AK199" s="218"/>
      <c r="AL199" s="218"/>
      <c r="AM199" s="218"/>
      <c r="AN199" s="218"/>
      <c r="AO199" s="218"/>
      <c r="AP199" s="218"/>
      <c r="AQ199" s="218"/>
      <c r="AR199" s="216" t="s">
        <v>286</v>
      </c>
      <c r="AS199" s="214" t="e">
        <f>61.582*ACOS(SIN(AE197)*SIN(AG197)+COS(AE197)*COS(AG197)*(AE198-AG198))*6076.12</f>
        <v>#VALUE!</v>
      </c>
      <c r="AT199" s="218"/>
      <c r="AU199" s="218"/>
    </row>
    <row r="200" spans="1:47" s="119" customFormat="1" ht="35.1" customHeight="1" thickTop="1" thickBot="1" x14ac:dyDescent="0.3">
      <c r="A200" s="251" t="str">
        <f>IF(Z197=1,"VERIFIED",IF(AA197=1,"CHECKED",IF(V197=1,"RECHECK",IF(X197=1,"VERIFY",IF(Y197=1,"NEED APP","NOT SCHED")))))</f>
        <v>NOT SCHED</v>
      </c>
      <c r="B200" s="346"/>
      <c r="C200" s="325"/>
      <c r="D200" s="177" t="s">
        <v>192</v>
      </c>
      <c r="E200" s="190" t="s">
        <v>0</v>
      </c>
      <c r="F200" s="194" t="s">
        <v>0</v>
      </c>
      <c r="G200" s="185" t="s">
        <v>0</v>
      </c>
      <c r="H200" s="184" t="s">
        <v>0</v>
      </c>
      <c r="I200" s="194" t="s">
        <v>0</v>
      </c>
      <c r="J200" s="185" t="s">
        <v>0</v>
      </c>
      <c r="K200" s="130" t="str">
        <f>$N$7</f>
        <v xml:space="preserve"> </v>
      </c>
      <c r="L200" s="225" t="str">
        <f>IF(E200=" ","Not being used ",AU197*6076.12)</f>
        <v xml:space="preserve">Not being used </v>
      </c>
      <c r="M200" s="224">
        <v>1.1000000000000001</v>
      </c>
      <c r="N200" s="153" t="str">
        <f>IF(W197=1,"Need Photo","Has Photo")</f>
        <v>Has Photo</v>
      </c>
      <c r="O200" s="175" t="s">
        <v>260</v>
      </c>
      <c r="P200" s="247" t="str">
        <f>IF(E200=" ","Not being used",(IF(L200&gt;O197,"OFF STA","ON STA")))</f>
        <v>Not being used</v>
      </c>
      <c r="Q200" s="368"/>
      <c r="R200" s="369"/>
      <c r="S200" s="369"/>
      <c r="T200" s="369"/>
      <c r="U200" s="353"/>
      <c r="V200" s="354"/>
      <c r="W200" s="354"/>
      <c r="X200" s="354"/>
      <c r="Y200" s="355"/>
      <c r="Z200" s="385"/>
      <c r="AA200" s="386"/>
      <c r="AB200" s="387"/>
      <c r="AC200" s="118"/>
    </row>
    <row r="201" spans="1:47" s="117" customFormat="1" ht="9" customHeight="1" thickTop="1" thickBot="1" x14ac:dyDescent="0.3">
      <c r="A201" s="233"/>
      <c r="B201" s="132" t="s">
        <v>11</v>
      </c>
      <c r="C201" s="133"/>
      <c r="D201" s="134" t="s">
        <v>12</v>
      </c>
      <c r="E201" s="187" t="s">
        <v>246</v>
      </c>
      <c r="F201" s="187" t="s">
        <v>247</v>
      </c>
      <c r="G201" s="179" t="s">
        <v>248</v>
      </c>
      <c r="H201" s="134" t="s">
        <v>246</v>
      </c>
      <c r="I201" s="187" t="s">
        <v>247</v>
      </c>
      <c r="J201" s="179" t="s">
        <v>248</v>
      </c>
      <c r="K201" s="135" t="s">
        <v>13</v>
      </c>
      <c r="L201" s="136" t="s">
        <v>14</v>
      </c>
      <c r="M201" s="136" t="s">
        <v>17</v>
      </c>
      <c r="N201" s="137" t="s">
        <v>15</v>
      </c>
      <c r="O201" s="138" t="s">
        <v>19</v>
      </c>
      <c r="P201" s="244" t="s">
        <v>256</v>
      </c>
      <c r="Q201" s="141" t="s">
        <v>252</v>
      </c>
      <c r="R201" s="142"/>
      <c r="S201" s="143" t="s">
        <v>191</v>
      </c>
      <c r="T201" s="235"/>
      <c r="U201" s="311" t="s">
        <v>289</v>
      </c>
      <c r="V201" s="312"/>
      <c r="W201" s="312"/>
      <c r="X201" s="312"/>
      <c r="Y201" s="313"/>
      <c r="Z201" s="170" t="s">
        <v>238</v>
      </c>
      <c r="AA201" s="171" t="s">
        <v>239</v>
      </c>
      <c r="AB201" s="172" t="s">
        <v>240</v>
      </c>
      <c r="AC201" s="209"/>
      <c r="AD201" s="210"/>
      <c r="AE201" s="211" t="s">
        <v>269</v>
      </c>
      <c r="AF201" s="210"/>
      <c r="AG201" s="211" t="s">
        <v>270</v>
      </c>
      <c r="AH201" s="211"/>
      <c r="AI201" s="211" t="s">
        <v>271</v>
      </c>
      <c r="AJ201" s="210"/>
      <c r="AK201" s="212" t="s">
        <v>281</v>
      </c>
      <c r="AL201" s="210"/>
      <c r="AM201" s="211"/>
      <c r="AN201" s="210"/>
      <c r="AO201" s="212" t="s">
        <v>278</v>
      </c>
      <c r="AP201" s="210"/>
      <c r="AQ201" s="211"/>
      <c r="AR201" s="210"/>
      <c r="AS201" s="211"/>
      <c r="AT201" s="210"/>
      <c r="AU201" s="210"/>
    </row>
    <row r="202" spans="1:47" s="120" customFormat="1" ht="15.95" customHeight="1" thickBot="1" x14ac:dyDescent="0.3">
      <c r="A202" s="124">
        <v>17205</v>
      </c>
      <c r="B202" s="344" t="s">
        <v>380</v>
      </c>
      <c r="C202" s="323" t="s">
        <v>0</v>
      </c>
      <c r="D202" s="176" t="s">
        <v>237</v>
      </c>
      <c r="E202" s="188">
        <v>41</v>
      </c>
      <c r="F202" s="192">
        <v>42</v>
      </c>
      <c r="G202" s="125">
        <v>38.76</v>
      </c>
      <c r="H202" s="166">
        <v>70</v>
      </c>
      <c r="I202" s="192">
        <v>45</v>
      </c>
      <c r="J202" s="125">
        <v>30.12</v>
      </c>
      <c r="K202" s="326" t="s">
        <v>0</v>
      </c>
      <c r="L202" s="328" t="s">
        <v>0</v>
      </c>
      <c r="M202" s="330">
        <v>11.7</v>
      </c>
      <c r="N202" s="331">
        <f>IF(M202=" "," ",(M202+$L$7-M205))</f>
        <v>7.1</v>
      </c>
      <c r="O202" s="333">
        <v>50</v>
      </c>
      <c r="P202" s="370" t="s">
        <v>381</v>
      </c>
      <c r="Q202" s="139">
        <v>43205</v>
      </c>
      <c r="R202" s="140">
        <v>43405</v>
      </c>
      <c r="S202" s="337" t="s">
        <v>259</v>
      </c>
      <c r="T202" s="338"/>
      <c r="U202" s="236">
        <v>1</v>
      </c>
      <c r="V202" s="147" t="s">
        <v>0</v>
      </c>
      <c r="W202" s="148" t="s">
        <v>0</v>
      </c>
      <c r="X202" s="149" t="s">
        <v>0</v>
      </c>
      <c r="Y202" s="150" t="s">
        <v>0</v>
      </c>
      <c r="Z202" s="168" t="s">
        <v>0</v>
      </c>
      <c r="AA202" s="167" t="s">
        <v>0</v>
      </c>
      <c r="AB202" s="169" t="s">
        <v>0</v>
      </c>
      <c r="AC202" s="213" t="s">
        <v>237</v>
      </c>
      <c r="AD202" s="216" t="s">
        <v>265</v>
      </c>
      <c r="AE202" s="215">
        <f>E202+F202/60+G202/60/60</f>
        <v>41.710766666666672</v>
      </c>
      <c r="AF202" s="216" t="s">
        <v>266</v>
      </c>
      <c r="AG202" s="215" t="e">
        <f>E205+F205/60+G205/60/60</f>
        <v>#VALUE!</v>
      </c>
      <c r="AH202" s="222" t="s">
        <v>272</v>
      </c>
      <c r="AI202" s="215" t="e">
        <f>AG202-AE202</f>
        <v>#VALUE!</v>
      </c>
      <c r="AJ202" s="216" t="s">
        <v>274</v>
      </c>
      <c r="AK202" s="215" t="e">
        <f>AI203*60*COS((AE202+AG202)/2*PI()/180)</f>
        <v>#VALUE!</v>
      </c>
      <c r="AL202" s="216" t="s">
        <v>276</v>
      </c>
      <c r="AM202" s="215" t="e">
        <f>AK202*6076.12</f>
        <v>#VALUE!</v>
      </c>
      <c r="AN202" s="216" t="s">
        <v>279</v>
      </c>
      <c r="AO202" s="215">
        <f>AE202*PI()/180</f>
        <v>0.72799021186443358</v>
      </c>
      <c r="AP202" s="216" t="s">
        <v>282</v>
      </c>
      <c r="AQ202" s="215" t="e">
        <f>AG202 *PI()/180</f>
        <v>#VALUE!</v>
      </c>
      <c r="AR202" s="216" t="s">
        <v>284</v>
      </c>
      <c r="AS202" s="215" t="e">
        <f>1*ATAN2(COS(AO202)*SIN(AQ202)-SIN(AO202)*COS(AQ202)*COS(AQ203-AO203),SIN(AQ203-AO203)*COS(AQ202))</f>
        <v>#VALUE!</v>
      </c>
      <c r="AT202" s="217" t="s">
        <v>287</v>
      </c>
      <c r="AU202" s="223" t="e">
        <f>SQRT(AK203*AK203+AK202*AK202)</f>
        <v>#VALUE!</v>
      </c>
    </row>
    <row r="203" spans="1:47" s="120" customFormat="1" ht="15.95" customHeight="1" thickTop="1" thickBot="1" x14ac:dyDescent="0.3">
      <c r="A203" s="178">
        <v>200100219292</v>
      </c>
      <c r="B203" s="345"/>
      <c r="C203" s="324"/>
      <c r="D203" s="176" t="s">
        <v>242</v>
      </c>
      <c r="E203" s="189">
        <f t="shared" ref="E203:J203" si="19">E202</f>
        <v>41</v>
      </c>
      <c r="F203" s="193">
        <f t="shared" si="19"/>
        <v>42</v>
      </c>
      <c r="G203" s="182">
        <f t="shared" si="19"/>
        <v>38.76</v>
      </c>
      <c r="H203" s="154">
        <f t="shared" si="19"/>
        <v>70</v>
      </c>
      <c r="I203" s="193">
        <f t="shared" si="19"/>
        <v>45</v>
      </c>
      <c r="J203" s="183">
        <f t="shared" si="19"/>
        <v>30.12</v>
      </c>
      <c r="K203" s="327"/>
      <c r="L203" s="329"/>
      <c r="M203" s="330"/>
      <c r="N203" s="332"/>
      <c r="O203" s="334"/>
      <c r="P203" s="371"/>
      <c r="Q203" s="365" t="s">
        <v>382</v>
      </c>
      <c r="R203" s="366"/>
      <c r="S203" s="366"/>
      <c r="T203" s="366"/>
      <c r="U203" s="347" t="s">
        <v>290</v>
      </c>
      <c r="V203" s="348"/>
      <c r="W203" s="348"/>
      <c r="X203" s="348"/>
      <c r="Y203" s="349"/>
      <c r="Z203" s="379" t="s">
        <v>335</v>
      </c>
      <c r="AA203" s="380"/>
      <c r="AB203" s="381"/>
      <c r="AC203" s="213" t="s">
        <v>192</v>
      </c>
      <c r="AD203" s="216" t="s">
        <v>267</v>
      </c>
      <c r="AE203" s="215">
        <f>H202+I202/60+J202/60/60</f>
        <v>70.75836666666666</v>
      </c>
      <c r="AF203" s="216" t="s">
        <v>268</v>
      </c>
      <c r="AG203" s="215" t="e">
        <f>H205+I205/60+J205/60/60</f>
        <v>#VALUE!</v>
      </c>
      <c r="AH203" s="222" t="s">
        <v>273</v>
      </c>
      <c r="AI203" s="215" t="e">
        <f>AE203-AG203</f>
        <v>#VALUE!</v>
      </c>
      <c r="AJ203" s="216" t="s">
        <v>275</v>
      </c>
      <c r="AK203" s="215" t="e">
        <f>AI202*60</f>
        <v>#VALUE!</v>
      </c>
      <c r="AL203" s="216" t="s">
        <v>277</v>
      </c>
      <c r="AM203" s="215" t="e">
        <f>AK203*6076.12</f>
        <v>#VALUE!</v>
      </c>
      <c r="AN203" s="216" t="s">
        <v>280</v>
      </c>
      <c r="AO203" s="215">
        <f>AE203*PI()/180</f>
        <v>1.2349664716667381</v>
      </c>
      <c r="AP203" s="216" t="s">
        <v>283</v>
      </c>
      <c r="AQ203" s="215" t="e">
        <f>AG203*PI()/180</f>
        <v>#VALUE!</v>
      </c>
      <c r="AR203" s="216" t="s">
        <v>285</v>
      </c>
      <c r="AS203" s="214" t="e">
        <f>IF(360+AS202/(2*PI())*360&gt;360,AS202/(PI())*360,360+AS202/(2*PI())*360)</f>
        <v>#VALUE!</v>
      </c>
      <c r="AT203" s="218"/>
      <c r="AU203" s="218"/>
    </row>
    <row r="204" spans="1:47" s="120" customFormat="1" ht="15.95" customHeight="1" thickBot="1" x14ac:dyDescent="0.3">
      <c r="A204" s="270">
        <v>37</v>
      </c>
      <c r="B204" s="345"/>
      <c r="C204" s="324"/>
      <c r="D204" s="176" t="s">
        <v>243</v>
      </c>
      <c r="E204" s="189">
        <f t="shared" ref="E204:J204" si="20">E203</f>
        <v>41</v>
      </c>
      <c r="F204" s="193">
        <f t="shared" si="20"/>
        <v>42</v>
      </c>
      <c r="G204" s="182">
        <f t="shared" si="20"/>
        <v>38.76</v>
      </c>
      <c r="H204" s="154">
        <f t="shared" si="20"/>
        <v>70</v>
      </c>
      <c r="I204" s="193">
        <f t="shared" si="20"/>
        <v>45</v>
      </c>
      <c r="J204" s="183">
        <f t="shared" si="20"/>
        <v>30.12</v>
      </c>
      <c r="K204" s="126" t="s">
        <v>16</v>
      </c>
      <c r="L204" s="232" t="s">
        <v>288</v>
      </c>
      <c r="M204" s="127" t="s">
        <v>250</v>
      </c>
      <c r="N204" s="128" t="s">
        <v>4</v>
      </c>
      <c r="O204" s="129" t="s">
        <v>18</v>
      </c>
      <c r="P204" s="245" t="s">
        <v>188</v>
      </c>
      <c r="Q204" s="367"/>
      <c r="R204" s="366"/>
      <c r="S204" s="366"/>
      <c r="T204" s="366"/>
      <c r="U204" s="350"/>
      <c r="V204" s="351"/>
      <c r="W204" s="351"/>
      <c r="X204" s="351"/>
      <c r="Y204" s="352"/>
      <c r="Z204" s="382"/>
      <c r="AA204" s="383"/>
      <c r="AB204" s="384"/>
      <c r="AC204" s="219"/>
      <c r="AD204" s="218"/>
      <c r="AE204" s="218"/>
      <c r="AF204" s="218"/>
      <c r="AG204" s="218"/>
      <c r="AH204" s="218"/>
      <c r="AI204" s="218"/>
      <c r="AJ204" s="218"/>
      <c r="AK204" s="218"/>
      <c r="AL204" s="218"/>
      <c r="AM204" s="218"/>
      <c r="AN204" s="218"/>
      <c r="AO204" s="218"/>
      <c r="AP204" s="218"/>
      <c r="AQ204" s="218"/>
      <c r="AR204" s="216" t="s">
        <v>286</v>
      </c>
      <c r="AS204" s="214" t="e">
        <f>61.582*ACOS(SIN(AE202)*SIN(AG202)+COS(AE202)*COS(AG202)*(AE203-AG203))*6076.12</f>
        <v>#VALUE!</v>
      </c>
      <c r="AT204" s="218"/>
      <c r="AU204" s="218"/>
    </row>
    <row r="205" spans="1:47" s="119" customFormat="1" ht="35.1" customHeight="1" thickTop="1" thickBot="1" x14ac:dyDescent="0.3">
      <c r="A205" s="174" t="str">
        <f>IF(Z202=1,"VERIFIED",IF(AA202=1,"CHECKED",IF(V202=1,"RECHECK",IF(X202=1,"VERIFY",IF(Y202=1,"NEED APP","NOT SCHED")))))</f>
        <v>NOT SCHED</v>
      </c>
      <c r="B205" s="346"/>
      <c r="C205" s="325"/>
      <c r="D205" s="177" t="s">
        <v>192</v>
      </c>
      <c r="E205" s="190" t="s">
        <v>0</v>
      </c>
      <c r="F205" s="194" t="s">
        <v>0</v>
      </c>
      <c r="G205" s="185" t="s">
        <v>0</v>
      </c>
      <c r="H205" s="184" t="s">
        <v>0</v>
      </c>
      <c r="I205" s="194" t="s">
        <v>0</v>
      </c>
      <c r="J205" s="185" t="s">
        <v>0</v>
      </c>
      <c r="K205" s="130" t="str">
        <f>$N$7</f>
        <v xml:space="preserve"> </v>
      </c>
      <c r="L205" s="225" t="str">
        <f>IF(E205=" ","Not being used ",AU202*6076.12)</f>
        <v xml:space="preserve">Not being used </v>
      </c>
      <c r="M205" s="224">
        <v>4.5999999999999996</v>
      </c>
      <c r="N205" s="257" t="str">
        <f>IF(W202=1,"Need Photo","Has Photo")</f>
        <v>Has Photo</v>
      </c>
      <c r="O205" s="258" t="s">
        <v>260</v>
      </c>
      <c r="P205" s="247" t="str">
        <f>IF(E205=" ","Not being used",(IF(L205&gt;O202,"OFF STA","ON STA")))</f>
        <v>Not being used</v>
      </c>
      <c r="Q205" s="368"/>
      <c r="R205" s="369"/>
      <c r="S205" s="369"/>
      <c r="T205" s="369"/>
      <c r="U205" s="353"/>
      <c r="V205" s="354"/>
      <c r="W205" s="354"/>
      <c r="X205" s="354"/>
      <c r="Y205" s="355"/>
      <c r="Z205" s="385"/>
      <c r="AA205" s="386"/>
      <c r="AB205" s="387"/>
      <c r="AC205" s="118"/>
    </row>
    <row r="206" spans="1:47" s="117" customFormat="1" ht="9" customHeight="1" thickTop="1" thickBot="1" x14ac:dyDescent="0.3">
      <c r="A206" s="233"/>
      <c r="B206" s="132" t="s">
        <v>11</v>
      </c>
      <c r="C206" s="133"/>
      <c r="D206" s="134" t="s">
        <v>12</v>
      </c>
      <c r="E206" s="187" t="s">
        <v>246</v>
      </c>
      <c r="F206" s="187" t="s">
        <v>247</v>
      </c>
      <c r="G206" s="179" t="s">
        <v>248</v>
      </c>
      <c r="H206" s="134" t="s">
        <v>246</v>
      </c>
      <c r="I206" s="187" t="s">
        <v>247</v>
      </c>
      <c r="J206" s="179" t="s">
        <v>248</v>
      </c>
      <c r="K206" s="135" t="s">
        <v>13</v>
      </c>
      <c r="L206" s="136" t="s">
        <v>14</v>
      </c>
      <c r="M206" s="136" t="s">
        <v>17</v>
      </c>
      <c r="N206" s="137" t="s">
        <v>15</v>
      </c>
      <c r="O206" s="138" t="s">
        <v>19</v>
      </c>
      <c r="P206" s="244" t="s">
        <v>256</v>
      </c>
      <c r="Q206" s="141" t="s">
        <v>252</v>
      </c>
      <c r="R206" s="142"/>
      <c r="S206" s="143" t="s">
        <v>191</v>
      </c>
      <c r="T206" s="235"/>
      <c r="U206" s="311" t="s">
        <v>289</v>
      </c>
      <c r="V206" s="312"/>
      <c r="W206" s="312"/>
      <c r="X206" s="312"/>
      <c r="Y206" s="313"/>
      <c r="Z206" s="170" t="s">
        <v>238</v>
      </c>
      <c r="AA206" s="171" t="s">
        <v>239</v>
      </c>
      <c r="AB206" s="172" t="s">
        <v>240</v>
      </c>
      <c r="AC206" s="209"/>
      <c r="AD206" s="210"/>
      <c r="AE206" s="211" t="s">
        <v>269</v>
      </c>
      <c r="AF206" s="210"/>
      <c r="AG206" s="211" t="s">
        <v>270</v>
      </c>
      <c r="AH206" s="211"/>
      <c r="AI206" s="211" t="s">
        <v>271</v>
      </c>
      <c r="AJ206" s="210"/>
      <c r="AK206" s="212" t="s">
        <v>281</v>
      </c>
      <c r="AL206" s="210"/>
      <c r="AM206" s="211"/>
      <c r="AN206" s="210"/>
      <c r="AO206" s="212" t="s">
        <v>278</v>
      </c>
      <c r="AP206" s="210"/>
      <c r="AQ206" s="211"/>
      <c r="AR206" s="210"/>
      <c r="AS206" s="211"/>
      <c r="AT206" s="210"/>
      <c r="AU206" s="210"/>
    </row>
    <row r="207" spans="1:47" s="120" customFormat="1" ht="15.95" customHeight="1" thickBot="1" x14ac:dyDescent="0.3">
      <c r="A207" s="124">
        <v>17210</v>
      </c>
      <c r="B207" s="344" t="s">
        <v>383</v>
      </c>
      <c r="C207" s="323" t="s">
        <v>0</v>
      </c>
      <c r="D207" s="176" t="s">
        <v>237</v>
      </c>
      <c r="E207" s="188">
        <v>41</v>
      </c>
      <c r="F207" s="192">
        <v>42</v>
      </c>
      <c r="G207" s="125">
        <v>39.9</v>
      </c>
      <c r="H207" s="166">
        <v>70</v>
      </c>
      <c r="I207" s="192">
        <v>45</v>
      </c>
      <c r="J207" s="125">
        <v>27.78</v>
      </c>
      <c r="K207" s="326" t="s">
        <v>0</v>
      </c>
      <c r="L207" s="328" t="s">
        <v>0</v>
      </c>
      <c r="M207" s="330">
        <v>11</v>
      </c>
      <c r="N207" s="331">
        <f>IF(M207=" "," ",(M207+$L$7-M210))</f>
        <v>6.4</v>
      </c>
      <c r="O207" s="333">
        <v>50</v>
      </c>
      <c r="P207" s="370" t="s">
        <v>381</v>
      </c>
      <c r="Q207" s="139">
        <v>43205</v>
      </c>
      <c r="R207" s="140">
        <v>43405</v>
      </c>
      <c r="S207" s="337" t="s">
        <v>259</v>
      </c>
      <c r="T207" s="338"/>
      <c r="U207" s="236">
        <v>1</v>
      </c>
      <c r="V207" s="147" t="s">
        <v>0</v>
      </c>
      <c r="W207" s="148" t="s">
        <v>0</v>
      </c>
      <c r="X207" s="149" t="s">
        <v>0</v>
      </c>
      <c r="Y207" s="150" t="s">
        <v>0</v>
      </c>
      <c r="Z207" s="168" t="s">
        <v>0</v>
      </c>
      <c r="AA207" s="167" t="s">
        <v>0</v>
      </c>
      <c r="AB207" s="169" t="s">
        <v>0</v>
      </c>
      <c r="AC207" s="213" t="s">
        <v>237</v>
      </c>
      <c r="AD207" s="216" t="s">
        <v>265</v>
      </c>
      <c r="AE207" s="215">
        <f>E207+F207/60+G207/60/60</f>
        <v>41.711083333333335</v>
      </c>
      <c r="AF207" s="216" t="s">
        <v>266</v>
      </c>
      <c r="AG207" s="215" t="e">
        <f>E210+F210/60+G210/60/60</f>
        <v>#VALUE!</v>
      </c>
      <c r="AH207" s="222" t="s">
        <v>272</v>
      </c>
      <c r="AI207" s="215" t="e">
        <f>AG207-AE207</f>
        <v>#VALUE!</v>
      </c>
      <c r="AJ207" s="216" t="s">
        <v>274</v>
      </c>
      <c r="AK207" s="215" t="e">
        <f>AI208*60*COS((AE207+AG207)/2*PI()/180)</f>
        <v>#VALUE!</v>
      </c>
      <c r="AL207" s="216" t="s">
        <v>276</v>
      </c>
      <c r="AM207" s="215" t="e">
        <f>AK207*6076.12</f>
        <v>#VALUE!</v>
      </c>
      <c r="AN207" s="216" t="s">
        <v>279</v>
      </c>
      <c r="AO207" s="215">
        <f>AE207*PI()/180</f>
        <v>0.72799573874039802</v>
      </c>
      <c r="AP207" s="216" t="s">
        <v>282</v>
      </c>
      <c r="AQ207" s="215" t="e">
        <f>AG207 *PI()/180</f>
        <v>#VALUE!</v>
      </c>
      <c r="AR207" s="216" t="s">
        <v>284</v>
      </c>
      <c r="AS207" s="215" t="e">
        <f>1*ATAN2(COS(AO207)*SIN(AQ207)-SIN(AO207)*COS(AQ207)*COS(AQ208-AO208),SIN(AQ208-AO208)*COS(AQ207))</f>
        <v>#VALUE!</v>
      </c>
      <c r="AT207" s="217" t="s">
        <v>287</v>
      </c>
      <c r="AU207" s="223" t="e">
        <f>SQRT(AK208*AK208+AK207*AK207)</f>
        <v>#VALUE!</v>
      </c>
    </row>
    <row r="208" spans="1:47" s="120" customFormat="1" ht="15.95" customHeight="1" thickTop="1" thickBot="1" x14ac:dyDescent="0.3">
      <c r="A208" s="178">
        <v>200100219293</v>
      </c>
      <c r="B208" s="345"/>
      <c r="C208" s="324"/>
      <c r="D208" s="176" t="s">
        <v>242</v>
      </c>
      <c r="E208" s="189">
        <f t="shared" ref="E208:J208" si="21">E207</f>
        <v>41</v>
      </c>
      <c r="F208" s="193">
        <f t="shared" si="21"/>
        <v>42</v>
      </c>
      <c r="G208" s="182">
        <f t="shared" si="21"/>
        <v>39.9</v>
      </c>
      <c r="H208" s="154">
        <f t="shared" si="21"/>
        <v>70</v>
      </c>
      <c r="I208" s="193">
        <f t="shared" si="21"/>
        <v>45</v>
      </c>
      <c r="J208" s="183">
        <f t="shared" si="21"/>
        <v>27.78</v>
      </c>
      <c r="K208" s="327"/>
      <c r="L208" s="329"/>
      <c r="M208" s="330"/>
      <c r="N208" s="332"/>
      <c r="O208" s="334"/>
      <c r="P208" s="371"/>
      <c r="Q208" s="534" t="s">
        <v>384</v>
      </c>
      <c r="R208" s="535"/>
      <c r="S208" s="535"/>
      <c r="T208" s="535"/>
      <c r="U208" s="347" t="s">
        <v>290</v>
      </c>
      <c r="V208" s="348"/>
      <c r="W208" s="348"/>
      <c r="X208" s="348"/>
      <c r="Y208" s="349"/>
      <c r="Z208" s="379" t="s">
        <v>335</v>
      </c>
      <c r="AA208" s="380"/>
      <c r="AB208" s="381"/>
      <c r="AC208" s="213" t="s">
        <v>192</v>
      </c>
      <c r="AD208" s="216" t="s">
        <v>267</v>
      </c>
      <c r="AE208" s="215">
        <f>H207+I207/60+J207/60/60</f>
        <v>70.757716666666667</v>
      </c>
      <c r="AF208" s="216" t="s">
        <v>268</v>
      </c>
      <c r="AG208" s="215" t="e">
        <f>H210+I210/60+J210/60/60</f>
        <v>#VALUE!</v>
      </c>
      <c r="AH208" s="222" t="s">
        <v>273</v>
      </c>
      <c r="AI208" s="215" t="e">
        <f>AE208-AG208</f>
        <v>#VALUE!</v>
      </c>
      <c r="AJ208" s="216" t="s">
        <v>275</v>
      </c>
      <c r="AK208" s="215" t="e">
        <f>AI207*60</f>
        <v>#VALUE!</v>
      </c>
      <c r="AL208" s="216" t="s">
        <v>277</v>
      </c>
      <c r="AM208" s="215" t="e">
        <f>AK208*6076.12</f>
        <v>#VALUE!</v>
      </c>
      <c r="AN208" s="216" t="s">
        <v>280</v>
      </c>
      <c r="AO208" s="215">
        <f>AE208*PI()/180</f>
        <v>1.2349551270266004</v>
      </c>
      <c r="AP208" s="216" t="s">
        <v>283</v>
      </c>
      <c r="AQ208" s="215" t="e">
        <f>AG208*PI()/180</f>
        <v>#VALUE!</v>
      </c>
      <c r="AR208" s="216" t="s">
        <v>285</v>
      </c>
      <c r="AS208" s="214" t="e">
        <f>IF(360+AS207/(2*PI())*360&gt;360,AS207/(PI())*360,360+AS207/(2*PI())*360)</f>
        <v>#VALUE!</v>
      </c>
      <c r="AT208" s="218"/>
      <c r="AU208" s="218"/>
    </row>
    <row r="209" spans="1:47" s="120" customFormat="1" ht="15.95" customHeight="1" thickBot="1" x14ac:dyDescent="0.3">
      <c r="A209" s="270">
        <v>38</v>
      </c>
      <c r="B209" s="345"/>
      <c r="C209" s="324"/>
      <c r="D209" s="176" t="s">
        <v>243</v>
      </c>
      <c r="E209" s="189">
        <f t="shared" ref="E209:J209" si="22">E208</f>
        <v>41</v>
      </c>
      <c r="F209" s="193">
        <f t="shared" si="22"/>
        <v>42</v>
      </c>
      <c r="G209" s="182">
        <f t="shared" si="22"/>
        <v>39.9</v>
      </c>
      <c r="H209" s="154">
        <f t="shared" si="22"/>
        <v>70</v>
      </c>
      <c r="I209" s="193">
        <f t="shared" si="22"/>
        <v>45</v>
      </c>
      <c r="J209" s="183">
        <f t="shared" si="22"/>
        <v>27.78</v>
      </c>
      <c r="K209" s="126" t="s">
        <v>16</v>
      </c>
      <c r="L209" s="232" t="s">
        <v>288</v>
      </c>
      <c r="M209" s="127" t="s">
        <v>250</v>
      </c>
      <c r="N209" s="128" t="s">
        <v>4</v>
      </c>
      <c r="O209" s="129" t="s">
        <v>18</v>
      </c>
      <c r="P209" s="245" t="s">
        <v>188</v>
      </c>
      <c r="Q209" s="536"/>
      <c r="R209" s="535"/>
      <c r="S209" s="535"/>
      <c r="T209" s="535"/>
      <c r="U209" s="350"/>
      <c r="V209" s="351"/>
      <c r="W209" s="351"/>
      <c r="X209" s="351"/>
      <c r="Y209" s="352"/>
      <c r="Z209" s="382"/>
      <c r="AA209" s="383"/>
      <c r="AB209" s="384"/>
      <c r="AC209" s="219"/>
      <c r="AD209" s="218"/>
      <c r="AE209" s="218"/>
      <c r="AF209" s="218"/>
      <c r="AG209" s="218"/>
      <c r="AH209" s="218"/>
      <c r="AI209" s="218"/>
      <c r="AJ209" s="218"/>
      <c r="AK209" s="218"/>
      <c r="AL209" s="218"/>
      <c r="AM209" s="218"/>
      <c r="AN209" s="218"/>
      <c r="AO209" s="218"/>
      <c r="AP209" s="218"/>
      <c r="AQ209" s="218"/>
      <c r="AR209" s="216" t="s">
        <v>286</v>
      </c>
      <c r="AS209" s="214" t="e">
        <f>61.582*ACOS(SIN(AE207)*SIN(AG207)+COS(AE207)*COS(AG207)*(AE208-AG208))*6076.12</f>
        <v>#VALUE!</v>
      </c>
      <c r="AT209" s="218"/>
      <c r="AU209" s="218"/>
    </row>
    <row r="210" spans="1:47" s="119" customFormat="1" ht="35.1" customHeight="1" thickTop="1" thickBot="1" x14ac:dyDescent="0.3">
      <c r="A210" s="174" t="str">
        <f>IF(Z207=1,"VERIFIED",IF(AA207=1,"CHECKED",IF(V207=1,"RECHECK",IF(X207=1,"VERIFY",IF(Y207=1,"NEED APP","NOT SCHED")))))</f>
        <v>NOT SCHED</v>
      </c>
      <c r="B210" s="346"/>
      <c r="C210" s="325"/>
      <c r="D210" s="177" t="s">
        <v>192</v>
      </c>
      <c r="E210" s="190" t="s">
        <v>0</v>
      </c>
      <c r="F210" s="194" t="s">
        <v>0</v>
      </c>
      <c r="G210" s="185" t="s">
        <v>0</v>
      </c>
      <c r="H210" s="184" t="s">
        <v>0</v>
      </c>
      <c r="I210" s="194" t="s">
        <v>0</v>
      </c>
      <c r="J210" s="185" t="s">
        <v>0</v>
      </c>
      <c r="K210" s="130" t="str">
        <f>$N$7</f>
        <v xml:space="preserve"> </v>
      </c>
      <c r="L210" s="225" t="str">
        <f>IF(E210=" ","Not being used ",AU207*6076.12)</f>
        <v xml:space="preserve">Not being used </v>
      </c>
      <c r="M210" s="224">
        <v>4.5999999999999996</v>
      </c>
      <c r="N210" s="257" t="str">
        <f>IF(W207=1,"Need Photo","Has Photo")</f>
        <v>Has Photo</v>
      </c>
      <c r="O210" s="258" t="s">
        <v>260</v>
      </c>
      <c r="P210" s="247" t="str">
        <f>IF(E210=" ","Not being used",(IF(L210&gt;O207,"OFF STA","ON STA")))</f>
        <v>Not being used</v>
      </c>
      <c r="Q210" s="537"/>
      <c r="R210" s="538"/>
      <c r="S210" s="538"/>
      <c r="T210" s="538"/>
      <c r="U210" s="353"/>
      <c r="V210" s="354"/>
      <c r="W210" s="354"/>
      <c r="X210" s="354"/>
      <c r="Y210" s="355"/>
      <c r="Z210" s="385"/>
      <c r="AA210" s="386"/>
      <c r="AB210" s="387"/>
      <c r="AC210" s="118"/>
    </row>
    <row r="211" spans="1:47" s="117" customFormat="1" ht="9" customHeight="1" thickTop="1" thickBot="1" x14ac:dyDescent="0.3">
      <c r="A211" s="233"/>
      <c r="B211" s="132" t="s">
        <v>11</v>
      </c>
      <c r="C211" s="133"/>
      <c r="D211" s="134" t="s">
        <v>12</v>
      </c>
      <c r="E211" s="187" t="s">
        <v>246</v>
      </c>
      <c r="F211" s="187" t="s">
        <v>247</v>
      </c>
      <c r="G211" s="179" t="s">
        <v>248</v>
      </c>
      <c r="H211" s="134" t="s">
        <v>246</v>
      </c>
      <c r="I211" s="187" t="s">
        <v>247</v>
      </c>
      <c r="J211" s="179" t="s">
        <v>248</v>
      </c>
      <c r="K211" s="135" t="s">
        <v>13</v>
      </c>
      <c r="L211" s="136" t="s">
        <v>14</v>
      </c>
      <c r="M211" s="136" t="s">
        <v>17</v>
      </c>
      <c r="N211" s="137" t="s">
        <v>15</v>
      </c>
      <c r="O211" s="138" t="s">
        <v>19</v>
      </c>
      <c r="P211" s="244" t="s">
        <v>256</v>
      </c>
      <c r="Q211" s="141" t="s">
        <v>252</v>
      </c>
      <c r="R211" s="142"/>
      <c r="S211" s="143" t="s">
        <v>191</v>
      </c>
      <c r="T211" s="235"/>
      <c r="U211" s="311" t="s">
        <v>289</v>
      </c>
      <c r="V211" s="312"/>
      <c r="W211" s="312"/>
      <c r="X211" s="312"/>
      <c r="Y211" s="313"/>
      <c r="Z211" s="144" t="s">
        <v>238</v>
      </c>
      <c r="AA211" s="145" t="s">
        <v>239</v>
      </c>
      <c r="AB211" s="146" t="s">
        <v>240</v>
      </c>
      <c r="AC211" s="209"/>
      <c r="AD211" s="210"/>
      <c r="AE211" s="211" t="s">
        <v>269</v>
      </c>
      <c r="AF211" s="210"/>
      <c r="AG211" s="211" t="s">
        <v>270</v>
      </c>
      <c r="AH211" s="211"/>
      <c r="AI211" s="211" t="s">
        <v>271</v>
      </c>
      <c r="AJ211" s="210"/>
      <c r="AK211" s="212" t="s">
        <v>281</v>
      </c>
      <c r="AL211" s="210"/>
      <c r="AM211" s="211"/>
      <c r="AN211" s="210"/>
      <c r="AO211" s="212" t="s">
        <v>278</v>
      </c>
      <c r="AP211" s="210"/>
      <c r="AQ211" s="211"/>
      <c r="AR211" s="210"/>
      <c r="AS211" s="211"/>
      <c r="AT211" s="210"/>
      <c r="AU211" s="210"/>
    </row>
    <row r="212" spans="1:47" s="120" customFormat="1" ht="15.95" customHeight="1" thickBot="1" x14ac:dyDescent="0.3">
      <c r="A212" s="124">
        <v>17201</v>
      </c>
      <c r="B212" s="344" t="s">
        <v>366</v>
      </c>
      <c r="C212" s="323" t="s">
        <v>0</v>
      </c>
      <c r="D212" s="176" t="s">
        <v>237</v>
      </c>
      <c r="E212" s="188">
        <v>41</v>
      </c>
      <c r="F212" s="192">
        <v>42</v>
      </c>
      <c r="G212" s="125">
        <v>33.799999999999997</v>
      </c>
      <c r="H212" s="166">
        <v>70</v>
      </c>
      <c r="I212" s="192">
        <v>45</v>
      </c>
      <c r="J212" s="125">
        <v>48.12</v>
      </c>
      <c r="K212" s="326" t="s">
        <v>0</v>
      </c>
      <c r="L212" s="328" t="s">
        <v>0</v>
      </c>
      <c r="M212" s="330">
        <v>11.5</v>
      </c>
      <c r="N212" s="331">
        <f>IF(M212=" "," ",(M212+$L$7-M215))</f>
        <v>6.9</v>
      </c>
      <c r="O212" s="333">
        <v>50</v>
      </c>
      <c r="P212" s="370">
        <v>42616</v>
      </c>
      <c r="Q212" s="139">
        <v>43205</v>
      </c>
      <c r="R212" s="140">
        <v>43405</v>
      </c>
      <c r="S212" s="337" t="s">
        <v>343</v>
      </c>
      <c r="T212" s="338"/>
      <c r="U212" s="236">
        <v>1</v>
      </c>
      <c r="V212" s="147">
        <v>1</v>
      </c>
      <c r="W212" s="148" t="s">
        <v>0</v>
      </c>
      <c r="X212" s="149" t="s">
        <v>0</v>
      </c>
      <c r="Y212" s="150" t="s">
        <v>0</v>
      </c>
      <c r="Z212" s="151" t="s">
        <v>0</v>
      </c>
      <c r="AA212" s="147" t="s">
        <v>0</v>
      </c>
      <c r="AB212" s="152" t="s">
        <v>0</v>
      </c>
      <c r="AC212" s="213" t="s">
        <v>237</v>
      </c>
      <c r="AD212" s="216" t="s">
        <v>265</v>
      </c>
      <c r="AE212" s="215">
        <f>E212+F212/60+G212/60/60</f>
        <v>41.709388888888888</v>
      </c>
      <c r="AF212" s="216" t="s">
        <v>266</v>
      </c>
      <c r="AG212" s="215" t="e">
        <f>E215+F215/60+G215/60/60</f>
        <v>#VALUE!</v>
      </c>
      <c r="AH212" s="222" t="s">
        <v>272</v>
      </c>
      <c r="AI212" s="215" t="e">
        <f>AG212-AE212</f>
        <v>#VALUE!</v>
      </c>
      <c r="AJ212" s="216" t="s">
        <v>274</v>
      </c>
      <c r="AK212" s="215" t="e">
        <f>AI213*60*COS((AE212+AG212)/2*PI()/180)</f>
        <v>#VALUE!</v>
      </c>
      <c r="AL212" s="216" t="s">
        <v>276</v>
      </c>
      <c r="AM212" s="215" t="e">
        <f>AK212*6076.12</f>
        <v>#VALUE!</v>
      </c>
      <c r="AN212" s="216" t="s">
        <v>279</v>
      </c>
      <c r="AO212" s="215">
        <f>AE212*PI()/180</f>
        <v>0.72796616510585044</v>
      </c>
      <c r="AP212" s="216" t="s">
        <v>282</v>
      </c>
      <c r="AQ212" s="215" t="e">
        <f>AG212 *PI()/180</f>
        <v>#VALUE!</v>
      </c>
      <c r="AR212" s="216" t="s">
        <v>284</v>
      </c>
      <c r="AS212" s="215" t="e">
        <f>1*ATAN2(COS(AO212)*SIN(AQ212)-SIN(AO212)*COS(AQ212)*COS(AQ213-AO213),SIN(AQ213-AO213)*COS(AQ212))</f>
        <v>#VALUE!</v>
      </c>
      <c r="AT212" s="217" t="s">
        <v>287</v>
      </c>
      <c r="AU212" s="223" t="e">
        <f>SQRT(AK213*AK213+AK212*AK212)</f>
        <v>#VALUE!</v>
      </c>
    </row>
    <row r="213" spans="1:47" s="120" customFormat="1" ht="15.95" customHeight="1" thickTop="1" thickBot="1" x14ac:dyDescent="0.3">
      <c r="A213" s="178">
        <v>200100811513</v>
      </c>
      <c r="B213" s="345"/>
      <c r="C213" s="324"/>
      <c r="D213" s="176" t="s">
        <v>242</v>
      </c>
      <c r="E213" s="189">
        <f t="shared" ref="E213:J213" si="23">E212</f>
        <v>41</v>
      </c>
      <c r="F213" s="193">
        <f t="shared" si="23"/>
        <v>42</v>
      </c>
      <c r="G213" s="182">
        <f t="shared" si="23"/>
        <v>33.799999999999997</v>
      </c>
      <c r="H213" s="154">
        <f t="shared" si="23"/>
        <v>70</v>
      </c>
      <c r="I213" s="193">
        <f t="shared" si="23"/>
        <v>45</v>
      </c>
      <c r="J213" s="183">
        <f t="shared" si="23"/>
        <v>48.12</v>
      </c>
      <c r="K213" s="327"/>
      <c r="L213" s="329"/>
      <c r="M213" s="330"/>
      <c r="N213" s="332"/>
      <c r="O213" s="334"/>
      <c r="P213" s="371"/>
      <c r="Q213" s="339" t="s">
        <v>367</v>
      </c>
      <c r="R213" s="340"/>
      <c r="S213" s="340"/>
      <c r="T213" s="340"/>
      <c r="U213" s="356" t="s">
        <v>292</v>
      </c>
      <c r="V213" s="357"/>
      <c r="W213" s="357"/>
      <c r="X213" s="357"/>
      <c r="Y213" s="358"/>
      <c r="Z213" s="379" t="s">
        <v>365</v>
      </c>
      <c r="AA213" s="380"/>
      <c r="AB213" s="381"/>
      <c r="AC213" s="213" t="s">
        <v>192</v>
      </c>
      <c r="AD213" s="216" t="s">
        <v>267</v>
      </c>
      <c r="AE213" s="215">
        <f>H212+I212/60+J212/60/60</f>
        <v>70.76336666666667</v>
      </c>
      <c r="AF213" s="216" t="s">
        <v>268</v>
      </c>
      <c r="AG213" s="215" t="e">
        <f>H215+I215/60+J215/60/60</f>
        <v>#VALUE!</v>
      </c>
      <c r="AH213" s="222" t="s">
        <v>273</v>
      </c>
      <c r="AI213" s="215" t="e">
        <f>AE213-AG213</f>
        <v>#VALUE!</v>
      </c>
      <c r="AJ213" s="216" t="s">
        <v>275</v>
      </c>
      <c r="AK213" s="215" t="e">
        <f>AI212*60</f>
        <v>#VALUE!</v>
      </c>
      <c r="AL213" s="216" t="s">
        <v>277</v>
      </c>
      <c r="AM213" s="215" t="e">
        <f>AK213*6076.12</f>
        <v>#VALUE!</v>
      </c>
      <c r="AN213" s="216" t="s">
        <v>280</v>
      </c>
      <c r="AO213" s="215">
        <f>AE213*PI()/180</f>
        <v>1.2350537381293381</v>
      </c>
      <c r="AP213" s="216" t="s">
        <v>283</v>
      </c>
      <c r="AQ213" s="215" t="e">
        <f>AG213*PI()/180</f>
        <v>#VALUE!</v>
      </c>
      <c r="AR213" s="216" t="s">
        <v>285</v>
      </c>
      <c r="AS213" s="214" t="e">
        <f>IF(360+AS212/(2*PI())*360&gt;360,AS212/(PI())*360,360+AS212/(2*PI())*360)</f>
        <v>#VALUE!</v>
      </c>
      <c r="AT213" s="218"/>
      <c r="AU213" s="218"/>
    </row>
    <row r="214" spans="1:47" s="120" customFormat="1" ht="15.95" customHeight="1" thickBot="1" x14ac:dyDescent="0.3">
      <c r="A214" s="270">
        <v>39</v>
      </c>
      <c r="B214" s="345"/>
      <c r="C214" s="324"/>
      <c r="D214" s="176" t="s">
        <v>243</v>
      </c>
      <c r="E214" s="320" t="s">
        <v>261</v>
      </c>
      <c r="F214" s="321"/>
      <c r="G214" s="321"/>
      <c r="H214" s="321"/>
      <c r="I214" s="321"/>
      <c r="J214" s="322"/>
      <c r="K214" s="126" t="s">
        <v>16</v>
      </c>
      <c r="L214" s="232" t="s">
        <v>288</v>
      </c>
      <c r="M214" s="127" t="s">
        <v>250</v>
      </c>
      <c r="N214" s="128" t="s">
        <v>4</v>
      </c>
      <c r="O214" s="129" t="s">
        <v>18</v>
      </c>
      <c r="P214" s="245" t="s">
        <v>188</v>
      </c>
      <c r="Q214" s="341"/>
      <c r="R214" s="340"/>
      <c r="S214" s="340"/>
      <c r="T214" s="340"/>
      <c r="U214" s="359"/>
      <c r="V214" s="360"/>
      <c r="W214" s="360"/>
      <c r="X214" s="360"/>
      <c r="Y214" s="361"/>
      <c r="Z214" s="382"/>
      <c r="AA214" s="383"/>
      <c r="AB214" s="384"/>
      <c r="AC214" s="219"/>
      <c r="AD214" s="218"/>
      <c r="AE214" s="218"/>
      <c r="AF214" s="218"/>
      <c r="AG214" s="218"/>
      <c r="AH214" s="218"/>
      <c r="AI214" s="218"/>
      <c r="AJ214" s="218"/>
      <c r="AK214" s="218"/>
      <c r="AL214" s="218"/>
      <c r="AM214" s="218"/>
      <c r="AN214" s="218"/>
      <c r="AO214" s="218"/>
      <c r="AP214" s="218"/>
      <c r="AQ214" s="218"/>
      <c r="AR214" s="216" t="s">
        <v>286</v>
      </c>
      <c r="AS214" s="214" t="e">
        <f>61.582*ACOS(SIN(AE212)*SIN(AG212)+COS(AE212)*COS(AG212)*(AE213-AG213))*6076.12</f>
        <v>#VALUE!</v>
      </c>
      <c r="AT214" s="218"/>
      <c r="AU214" s="218"/>
    </row>
    <row r="215" spans="1:47" s="119" customFormat="1" ht="35.1" customHeight="1" thickTop="1" thickBot="1" x14ac:dyDescent="0.3">
      <c r="A215" s="251" t="str">
        <f>IF(Z212=1,"VERIFIED",IF(AA212=1,"CHECKED",IF(V212=1,"RECHECK",IF(X212=1,"VERIFY",IF(Y212=1,"NEED APP","NOT SCHED")))))</f>
        <v>RECHECK</v>
      </c>
      <c r="B215" s="346"/>
      <c r="C215" s="325"/>
      <c r="D215" s="177" t="s">
        <v>192</v>
      </c>
      <c r="E215" s="190" t="s">
        <v>0</v>
      </c>
      <c r="F215" s="194" t="s">
        <v>0</v>
      </c>
      <c r="G215" s="185" t="s">
        <v>0</v>
      </c>
      <c r="H215" s="184" t="s">
        <v>0</v>
      </c>
      <c r="I215" s="194" t="s">
        <v>0</v>
      </c>
      <c r="J215" s="185" t="s">
        <v>0</v>
      </c>
      <c r="K215" s="130" t="str">
        <f>$N$7</f>
        <v xml:space="preserve"> </v>
      </c>
      <c r="L215" s="225" t="str">
        <f>IF(E215=" ","Not being used ",AU212*6076.12)</f>
        <v xml:space="preserve">Not being used </v>
      </c>
      <c r="M215" s="224">
        <v>4.5999999999999996</v>
      </c>
      <c r="N215" s="257" t="str">
        <f>IF(W212=1,"Need Photo","Has Photo")</f>
        <v>Has Photo</v>
      </c>
      <c r="O215" s="258" t="s">
        <v>260</v>
      </c>
      <c r="P215" s="247" t="str">
        <f>IF(E215=" ","Not being used",(IF(L215&gt;O212,"OFF STA","ON STA")))</f>
        <v>Not being used</v>
      </c>
      <c r="Q215" s="342"/>
      <c r="R215" s="343"/>
      <c r="S215" s="343"/>
      <c r="T215" s="343"/>
      <c r="U215" s="362"/>
      <c r="V215" s="363"/>
      <c r="W215" s="363"/>
      <c r="X215" s="363"/>
      <c r="Y215" s="364"/>
      <c r="Z215" s="385"/>
      <c r="AA215" s="386"/>
      <c r="AB215" s="387"/>
      <c r="AC215" s="118"/>
    </row>
    <row r="216" spans="1:47" s="117" customFormat="1" ht="9" customHeight="1" thickTop="1" thickBot="1" x14ac:dyDescent="0.3">
      <c r="A216" s="233"/>
      <c r="B216" s="132" t="s">
        <v>11</v>
      </c>
      <c r="C216" s="133"/>
      <c r="D216" s="134" t="s">
        <v>12</v>
      </c>
      <c r="E216" s="187" t="s">
        <v>246</v>
      </c>
      <c r="F216" s="187" t="s">
        <v>247</v>
      </c>
      <c r="G216" s="179" t="s">
        <v>248</v>
      </c>
      <c r="H216" s="134" t="s">
        <v>246</v>
      </c>
      <c r="I216" s="187" t="s">
        <v>247</v>
      </c>
      <c r="J216" s="179" t="s">
        <v>248</v>
      </c>
      <c r="K216" s="135" t="s">
        <v>13</v>
      </c>
      <c r="L216" s="136" t="s">
        <v>14</v>
      </c>
      <c r="M216" s="136" t="s">
        <v>17</v>
      </c>
      <c r="N216" s="137" t="s">
        <v>15</v>
      </c>
      <c r="O216" s="138" t="s">
        <v>19</v>
      </c>
      <c r="P216" s="244" t="s">
        <v>256</v>
      </c>
      <c r="Q216" s="141" t="s">
        <v>252</v>
      </c>
      <c r="R216" s="142"/>
      <c r="S216" s="143" t="s">
        <v>191</v>
      </c>
      <c r="T216" s="235"/>
      <c r="U216" s="311" t="s">
        <v>289</v>
      </c>
      <c r="V216" s="312"/>
      <c r="W216" s="312"/>
      <c r="X216" s="312"/>
      <c r="Y216" s="313"/>
      <c r="Z216" s="170" t="s">
        <v>238</v>
      </c>
      <c r="AA216" s="171" t="s">
        <v>239</v>
      </c>
      <c r="AB216" s="172" t="s">
        <v>240</v>
      </c>
      <c r="AC216" s="209"/>
      <c r="AD216" s="210"/>
      <c r="AE216" s="211" t="s">
        <v>269</v>
      </c>
      <c r="AF216" s="210"/>
      <c r="AG216" s="211" t="s">
        <v>270</v>
      </c>
      <c r="AH216" s="211"/>
      <c r="AI216" s="211" t="s">
        <v>271</v>
      </c>
      <c r="AJ216" s="210"/>
      <c r="AK216" s="212" t="s">
        <v>281</v>
      </c>
      <c r="AL216" s="210"/>
      <c r="AM216" s="211"/>
      <c r="AN216" s="210"/>
      <c r="AO216" s="212" t="s">
        <v>278</v>
      </c>
      <c r="AP216" s="210"/>
      <c r="AQ216" s="211"/>
      <c r="AR216" s="210"/>
      <c r="AS216" s="211"/>
      <c r="AT216" s="210"/>
      <c r="AU216" s="210"/>
    </row>
    <row r="217" spans="1:47" s="120" customFormat="1" ht="15.95" customHeight="1" thickBot="1" x14ac:dyDescent="0.3">
      <c r="A217" s="124">
        <v>17201.05</v>
      </c>
      <c r="B217" s="344" t="s">
        <v>370</v>
      </c>
      <c r="C217" s="323" t="s">
        <v>0</v>
      </c>
      <c r="D217" s="176" t="s">
        <v>237</v>
      </c>
      <c r="E217" s="188">
        <v>41</v>
      </c>
      <c r="F217" s="192">
        <v>42</v>
      </c>
      <c r="G217" s="125">
        <v>43.38</v>
      </c>
      <c r="H217" s="166">
        <v>70</v>
      </c>
      <c r="I217" s="192">
        <v>45</v>
      </c>
      <c r="J217" s="125">
        <v>52.02</v>
      </c>
      <c r="K217" s="326" t="s">
        <v>0</v>
      </c>
      <c r="L217" s="328" t="s">
        <v>0</v>
      </c>
      <c r="M217" s="330">
        <v>11</v>
      </c>
      <c r="N217" s="331">
        <f>IF(M217=" "," ",(M217+$L$7-M220))</f>
        <v>6.4</v>
      </c>
      <c r="O217" s="333">
        <v>50</v>
      </c>
      <c r="P217" s="370">
        <v>42616</v>
      </c>
      <c r="Q217" s="139">
        <v>43205</v>
      </c>
      <c r="R217" s="140">
        <v>43405</v>
      </c>
      <c r="S217" s="337" t="s">
        <v>259</v>
      </c>
      <c r="T217" s="338"/>
      <c r="U217" s="236">
        <v>1</v>
      </c>
      <c r="V217" s="147">
        <v>1</v>
      </c>
      <c r="W217" s="148" t="s">
        <v>0</v>
      </c>
      <c r="X217" s="149" t="s">
        <v>0</v>
      </c>
      <c r="Y217" s="150" t="s">
        <v>0</v>
      </c>
      <c r="Z217" s="168" t="s">
        <v>0</v>
      </c>
      <c r="AA217" s="167" t="s">
        <v>0</v>
      </c>
      <c r="AB217" s="169" t="s">
        <v>0</v>
      </c>
      <c r="AC217" s="213" t="s">
        <v>237</v>
      </c>
      <c r="AD217" s="216" t="s">
        <v>265</v>
      </c>
      <c r="AE217" s="215">
        <f>E217+F217/60+G217/60/60</f>
        <v>41.712050000000005</v>
      </c>
      <c r="AF217" s="216" t="s">
        <v>266</v>
      </c>
      <c r="AG217" s="215" t="e">
        <f>E220+F220/60+G220/60/60</f>
        <v>#VALUE!</v>
      </c>
      <c r="AH217" s="222" t="s">
        <v>272</v>
      </c>
      <c r="AI217" s="215" t="e">
        <f>AG217-AE217</f>
        <v>#VALUE!</v>
      </c>
      <c r="AJ217" s="216" t="s">
        <v>274</v>
      </c>
      <c r="AK217" s="215" t="e">
        <f>AI218*60*COS((AE217+AG217)/2*PI()/180)</f>
        <v>#VALUE!</v>
      </c>
      <c r="AL217" s="216" t="s">
        <v>276</v>
      </c>
      <c r="AM217" s="215" t="e">
        <f>AK217*6076.12</f>
        <v>#VALUE!</v>
      </c>
      <c r="AN217" s="216" t="s">
        <v>279</v>
      </c>
      <c r="AO217" s="215">
        <f>AE217*PI()/180</f>
        <v>0.72801261025650077</v>
      </c>
      <c r="AP217" s="216" t="s">
        <v>282</v>
      </c>
      <c r="AQ217" s="215" t="e">
        <f>AG217 *PI()/180</f>
        <v>#VALUE!</v>
      </c>
      <c r="AR217" s="216" t="s">
        <v>284</v>
      </c>
      <c r="AS217" s="215" t="e">
        <f>1*ATAN2(COS(AO217)*SIN(AQ217)-SIN(AO217)*COS(AQ217)*COS(AQ218-AO218),SIN(AQ218-AO218)*COS(AQ217))</f>
        <v>#VALUE!</v>
      </c>
      <c r="AT217" s="217" t="s">
        <v>287</v>
      </c>
      <c r="AU217" s="223" t="e">
        <f>SQRT(AK218*AK218+AK217*AK217)</f>
        <v>#VALUE!</v>
      </c>
    </row>
    <row r="218" spans="1:47" s="120" customFormat="1" ht="15.95" customHeight="1" thickTop="1" thickBot="1" x14ac:dyDescent="0.3">
      <c r="A218" s="178">
        <v>200100811515</v>
      </c>
      <c r="B218" s="345"/>
      <c r="C218" s="324"/>
      <c r="D218" s="176" t="s">
        <v>242</v>
      </c>
      <c r="E218" s="189">
        <f t="shared" ref="E218:J218" si="24">E217</f>
        <v>41</v>
      </c>
      <c r="F218" s="193">
        <f t="shared" si="24"/>
        <v>42</v>
      </c>
      <c r="G218" s="182">
        <f t="shared" si="24"/>
        <v>43.38</v>
      </c>
      <c r="H218" s="154">
        <f t="shared" si="24"/>
        <v>70</v>
      </c>
      <c r="I218" s="193">
        <f t="shared" si="24"/>
        <v>45</v>
      </c>
      <c r="J218" s="183">
        <f t="shared" si="24"/>
        <v>52.02</v>
      </c>
      <c r="K218" s="327"/>
      <c r="L218" s="329"/>
      <c r="M218" s="330"/>
      <c r="N218" s="332"/>
      <c r="O218" s="334"/>
      <c r="P218" s="371"/>
      <c r="Q218" s="339" t="s">
        <v>371</v>
      </c>
      <c r="R218" s="340"/>
      <c r="S218" s="340"/>
      <c r="T218" s="340"/>
      <c r="U218" s="356" t="s">
        <v>292</v>
      </c>
      <c r="V218" s="357"/>
      <c r="W218" s="357"/>
      <c r="X218" s="357"/>
      <c r="Y218" s="358"/>
      <c r="Z218" s="379" t="s">
        <v>365</v>
      </c>
      <c r="AA218" s="380"/>
      <c r="AB218" s="381"/>
      <c r="AC218" s="213" t="s">
        <v>192</v>
      </c>
      <c r="AD218" s="216" t="s">
        <v>267</v>
      </c>
      <c r="AE218" s="215">
        <f>H217+I217/60+J217/60/60</f>
        <v>70.764449999999997</v>
      </c>
      <c r="AF218" s="216" t="s">
        <v>268</v>
      </c>
      <c r="AG218" s="215" t="e">
        <f>H220+I220/60+J220/60/60</f>
        <v>#VALUE!</v>
      </c>
      <c r="AH218" s="222" t="s">
        <v>273</v>
      </c>
      <c r="AI218" s="215" t="e">
        <f>AE218-AG218</f>
        <v>#VALUE!</v>
      </c>
      <c r="AJ218" s="216" t="s">
        <v>275</v>
      </c>
      <c r="AK218" s="215" t="e">
        <f>AI217*60</f>
        <v>#VALUE!</v>
      </c>
      <c r="AL218" s="216" t="s">
        <v>277</v>
      </c>
      <c r="AM218" s="215" t="e">
        <f>AK218*6076.12</f>
        <v>#VALUE!</v>
      </c>
      <c r="AN218" s="216" t="s">
        <v>280</v>
      </c>
      <c r="AO218" s="215">
        <f>AE218*PI()/180</f>
        <v>1.2350726458629011</v>
      </c>
      <c r="AP218" s="216" t="s">
        <v>283</v>
      </c>
      <c r="AQ218" s="215" t="e">
        <f>AG218*PI()/180</f>
        <v>#VALUE!</v>
      </c>
      <c r="AR218" s="216" t="s">
        <v>285</v>
      </c>
      <c r="AS218" s="214" t="e">
        <f>IF(360+AS217/(2*PI())*360&gt;360,AS217/(PI())*360,360+AS217/(2*PI())*360)</f>
        <v>#VALUE!</v>
      </c>
      <c r="AT218" s="218"/>
      <c r="AU218" s="218"/>
    </row>
    <row r="219" spans="1:47" s="120" customFormat="1" ht="15.95" customHeight="1" thickBot="1" x14ac:dyDescent="0.3">
      <c r="A219" s="270">
        <v>40</v>
      </c>
      <c r="B219" s="345"/>
      <c r="C219" s="324"/>
      <c r="D219" s="176" t="s">
        <v>243</v>
      </c>
      <c r="E219" s="320" t="s">
        <v>261</v>
      </c>
      <c r="F219" s="321"/>
      <c r="G219" s="321"/>
      <c r="H219" s="321"/>
      <c r="I219" s="321"/>
      <c r="J219" s="322"/>
      <c r="K219" s="126" t="s">
        <v>16</v>
      </c>
      <c r="L219" s="232" t="s">
        <v>288</v>
      </c>
      <c r="M219" s="127" t="s">
        <v>250</v>
      </c>
      <c r="N219" s="128" t="s">
        <v>4</v>
      </c>
      <c r="O219" s="129" t="s">
        <v>18</v>
      </c>
      <c r="P219" s="245" t="s">
        <v>188</v>
      </c>
      <c r="Q219" s="341"/>
      <c r="R219" s="340"/>
      <c r="S219" s="340"/>
      <c r="T219" s="340"/>
      <c r="U219" s="359"/>
      <c r="V219" s="360"/>
      <c r="W219" s="360"/>
      <c r="X219" s="360"/>
      <c r="Y219" s="361"/>
      <c r="Z219" s="382"/>
      <c r="AA219" s="383"/>
      <c r="AB219" s="384"/>
      <c r="AC219" s="219"/>
      <c r="AD219" s="218"/>
      <c r="AE219" s="218"/>
      <c r="AF219" s="218"/>
      <c r="AG219" s="218"/>
      <c r="AH219" s="218"/>
      <c r="AI219" s="218"/>
      <c r="AJ219" s="218"/>
      <c r="AK219" s="218"/>
      <c r="AL219" s="218"/>
      <c r="AM219" s="218"/>
      <c r="AN219" s="218"/>
      <c r="AO219" s="218"/>
      <c r="AP219" s="218"/>
      <c r="AQ219" s="218"/>
      <c r="AR219" s="216" t="s">
        <v>286</v>
      </c>
      <c r="AS219" s="214" t="e">
        <f>61.582*ACOS(SIN(AE217)*SIN(AG217)+COS(AE217)*COS(AG217)*(AE218-AG218))*6076.12</f>
        <v>#VALUE!</v>
      </c>
      <c r="AT219" s="218"/>
      <c r="AU219" s="218"/>
    </row>
    <row r="220" spans="1:47" s="119" customFormat="1" ht="35.1" customHeight="1" thickTop="1" thickBot="1" x14ac:dyDescent="0.3">
      <c r="A220" s="251" t="str">
        <f>IF(Z217=1,"VERIFIED",IF(AA217=1,"CHECKED",IF(V217=1,"RECHECK",IF(X217=1,"VERIFY",IF(Y217=1,"NEED APP","NOT SCHED")))))</f>
        <v>RECHECK</v>
      </c>
      <c r="B220" s="346"/>
      <c r="C220" s="325"/>
      <c r="D220" s="177" t="s">
        <v>192</v>
      </c>
      <c r="E220" s="190" t="s">
        <v>0</v>
      </c>
      <c r="F220" s="194" t="s">
        <v>0</v>
      </c>
      <c r="G220" s="185" t="s">
        <v>0</v>
      </c>
      <c r="H220" s="184" t="s">
        <v>0</v>
      </c>
      <c r="I220" s="194" t="s">
        <v>0</v>
      </c>
      <c r="J220" s="185" t="s">
        <v>0</v>
      </c>
      <c r="K220" s="130" t="str">
        <f>$N$7</f>
        <v xml:space="preserve"> </v>
      </c>
      <c r="L220" s="225" t="str">
        <f>IF(E220=" ","Not being used ",AU217*6076.12)</f>
        <v xml:space="preserve">Not being used </v>
      </c>
      <c r="M220" s="224">
        <v>4.5999999999999996</v>
      </c>
      <c r="N220" s="257" t="str">
        <f>IF(W217=1,"Need Photo","Has Photo")</f>
        <v>Has Photo</v>
      </c>
      <c r="O220" s="258" t="s">
        <v>260</v>
      </c>
      <c r="P220" s="247" t="str">
        <f>IF(E220=" ","Not being used",(IF(L220&gt;O217,"OFF STA","ON STA")))</f>
        <v>Not being used</v>
      </c>
      <c r="Q220" s="342"/>
      <c r="R220" s="343"/>
      <c r="S220" s="343"/>
      <c r="T220" s="343"/>
      <c r="U220" s="362"/>
      <c r="V220" s="363"/>
      <c r="W220" s="363"/>
      <c r="X220" s="363"/>
      <c r="Y220" s="364"/>
      <c r="Z220" s="385"/>
      <c r="AA220" s="386"/>
      <c r="AB220" s="387"/>
      <c r="AC220" s="118"/>
    </row>
    <row r="221" spans="1:47" s="119" customFormat="1" ht="78" customHeight="1" thickTop="1" thickBot="1" x14ac:dyDescent="0.3">
      <c r="A221" s="314" t="s">
        <v>264</v>
      </c>
      <c r="B221" s="315"/>
      <c r="C221" s="315"/>
      <c r="D221" s="315"/>
      <c r="E221" s="315"/>
      <c r="F221" s="315"/>
      <c r="G221" s="315"/>
      <c r="H221" s="315"/>
      <c r="I221" s="315"/>
      <c r="J221" s="315"/>
      <c r="K221" s="315"/>
      <c r="L221" s="315"/>
      <c r="M221" s="315"/>
      <c r="N221" s="315"/>
      <c r="O221" s="315"/>
      <c r="P221" s="315"/>
      <c r="Q221" s="315"/>
      <c r="R221" s="315"/>
      <c r="S221" s="315"/>
      <c r="T221" s="315"/>
      <c r="U221" s="237"/>
      <c r="V221" s="161"/>
      <c r="W221" s="161"/>
      <c r="X221" s="161"/>
      <c r="Y221" s="162"/>
      <c r="Z221" s="248"/>
      <c r="AA221" s="249"/>
      <c r="AB221" s="250"/>
      <c r="AC221" s="118"/>
    </row>
    <row r="222" spans="1:47" s="7" customFormat="1" ht="16.5" customHeight="1" thickTop="1" thickBot="1" x14ac:dyDescent="0.3">
      <c r="A222" s="299" t="s">
        <v>307</v>
      </c>
      <c r="B222" s="279" t="s">
        <v>309</v>
      </c>
      <c r="C222" s="280"/>
      <c r="D222" s="281"/>
      <c r="E222" s="282" t="s">
        <v>249</v>
      </c>
      <c r="F222" s="283"/>
      <c r="G222" s="284"/>
      <c r="H222" s="285" t="s">
        <v>251</v>
      </c>
      <c r="I222" s="283"/>
      <c r="J222" s="284"/>
      <c r="K222" s="294" t="s">
        <v>0</v>
      </c>
      <c r="L222" s="295" t="s">
        <v>0</v>
      </c>
      <c r="M222" s="296" t="s">
        <v>0</v>
      </c>
      <c r="N222" s="297" t="s">
        <v>0</v>
      </c>
      <c r="O222" s="298"/>
      <c r="P222" s="316" t="str">
        <f>$P$2</f>
        <v>D06 - ECHO - Marion Run</v>
      </c>
      <c r="Q222" s="316"/>
      <c r="R222" s="316"/>
      <c r="S222" s="316"/>
      <c r="T222" s="316"/>
      <c r="U222" s="293"/>
      <c r="V222" s="289"/>
      <c r="W222" s="290"/>
      <c r="X222" s="291"/>
      <c r="Y222" s="289"/>
      <c r="Z222" s="291"/>
      <c r="AA222" s="289"/>
      <c r="AB222" s="292"/>
      <c r="AC222" s="8"/>
    </row>
    <row r="223" spans="1:47" s="117" customFormat="1" ht="9" customHeight="1" thickTop="1" thickBot="1" x14ac:dyDescent="0.3">
      <c r="A223" s="233"/>
      <c r="B223" s="132" t="s">
        <v>11</v>
      </c>
      <c r="C223" s="133"/>
      <c r="D223" s="134" t="s">
        <v>12</v>
      </c>
      <c r="E223" s="187" t="s">
        <v>246</v>
      </c>
      <c r="F223" s="187" t="s">
        <v>247</v>
      </c>
      <c r="G223" s="179" t="s">
        <v>248</v>
      </c>
      <c r="H223" s="134" t="s">
        <v>246</v>
      </c>
      <c r="I223" s="187" t="s">
        <v>247</v>
      </c>
      <c r="J223" s="179" t="s">
        <v>248</v>
      </c>
      <c r="K223" s="135" t="s">
        <v>13</v>
      </c>
      <c r="L223" s="136" t="s">
        <v>14</v>
      </c>
      <c r="M223" s="136" t="s">
        <v>17</v>
      </c>
      <c r="N223" s="137" t="s">
        <v>15</v>
      </c>
      <c r="O223" s="138" t="s">
        <v>19</v>
      </c>
      <c r="P223" s="244" t="s">
        <v>256</v>
      </c>
      <c r="Q223" s="141" t="s">
        <v>252</v>
      </c>
      <c r="R223" s="142"/>
      <c r="S223" s="143" t="s">
        <v>191</v>
      </c>
      <c r="T223" s="235"/>
      <c r="U223" s="311" t="s">
        <v>289</v>
      </c>
      <c r="V223" s="312"/>
      <c r="W223" s="312"/>
      <c r="X223" s="312"/>
      <c r="Y223" s="313"/>
      <c r="Z223" s="170" t="s">
        <v>238</v>
      </c>
      <c r="AA223" s="171" t="s">
        <v>239</v>
      </c>
      <c r="AB223" s="172" t="s">
        <v>240</v>
      </c>
      <c r="AC223" s="209"/>
      <c r="AD223" s="210"/>
      <c r="AE223" s="211" t="s">
        <v>269</v>
      </c>
      <c r="AF223" s="210"/>
      <c r="AG223" s="211" t="s">
        <v>270</v>
      </c>
      <c r="AH223" s="211"/>
      <c r="AI223" s="211" t="s">
        <v>271</v>
      </c>
      <c r="AJ223" s="210"/>
      <c r="AK223" s="212" t="s">
        <v>281</v>
      </c>
      <c r="AL223" s="210"/>
      <c r="AM223" s="211"/>
      <c r="AN223" s="210"/>
      <c r="AO223" s="212" t="s">
        <v>278</v>
      </c>
      <c r="AP223" s="210"/>
      <c r="AQ223" s="211"/>
      <c r="AR223" s="210"/>
      <c r="AS223" s="211"/>
      <c r="AT223" s="210"/>
      <c r="AU223" s="210"/>
    </row>
    <row r="224" spans="1:47" s="120" customFormat="1" ht="15.95" customHeight="1" thickBot="1" x14ac:dyDescent="0.3">
      <c r="A224" s="124">
        <v>17202</v>
      </c>
      <c r="B224" s="344" t="s">
        <v>372</v>
      </c>
      <c r="C224" s="323" t="s">
        <v>0</v>
      </c>
      <c r="D224" s="176" t="s">
        <v>237</v>
      </c>
      <c r="E224" s="188">
        <v>41</v>
      </c>
      <c r="F224" s="192">
        <v>42</v>
      </c>
      <c r="G224" s="125">
        <v>44.46</v>
      </c>
      <c r="H224" s="166">
        <v>70</v>
      </c>
      <c r="I224" s="192">
        <v>45</v>
      </c>
      <c r="J224" s="125">
        <v>53.34</v>
      </c>
      <c r="K224" s="326" t="s">
        <v>0</v>
      </c>
      <c r="L224" s="328" t="s">
        <v>0</v>
      </c>
      <c r="M224" s="330">
        <v>11</v>
      </c>
      <c r="N224" s="331">
        <f>IF(M224=" "," ",(M224+$L$7-M227))</f>
        <v>6.4</v>
      </c>
      <c r="O224" s="333">
        <v>50</v>
      </c>
      <c r="P224" s="370">
        <v>42616</v>
      </c>
      <c r="Q224" s="139">
        <v>43205</v>
      </c>
      <c r="R224" s="140">
        <v>43405</v>
      </c>
      <c r="S224" s="337" t="s">
        <v>343</v>
      </c>
      <c r="T224" s="338"/>
      <c r="U224" s="236">
        <v>1</v>
      </c>
      <c r="V224" s="147" t="s">
        <v>0</v>
      </c>
      <c r="W224" s="148" t="s">
        <v>0</v>
      </c>
      <c r="X224" s="149" t="s">
        <v>0</v>
      </c>
      <c r="Y224" s="150" t="s">
        <v>0</v>
      </c>
      <c r="Z224" s="168" t="s">
        <v>0</v>
      </c>
      <c r="AA224" s="167" t="s">
        <v>0</v>
      </c>
      <c r="AB224" s="169" t="s">
        <v>0</v>
      </c>
      <c r="AC224" s="213" t="s">
        <v>237</v>
      </c>
      <c r="AD224" s="216" t="s">
        <v>265</v>
      </c>
      <c r="AE224" s="215">
        <f>E224+F224/60+G224/60/60</f>
        <v>41.712350000000001</v>
      </c>
      <c r="AF224" s="216" t="s">
        <v>266</v>
      </c>
      <c r="AG224" s="215" t="e">
        <f>E227+F227/60+G227/60/60</f>
        <v>#VALUE!</v>
      </c>
      <c r="AH224" s="222" t="s">
        <v>272</v>
      </c>
      <c r="AI224" s="215" t="e">
        <f>AG224-AE224</f>
        <v>#VALUE!</v>
      </c>
      <c r="AJ224" s="216" t="s">
        <v>274</v>
      </c>
      <c r="AK224" s="215" t="e">
        <f>AI225*60*COS((AE224+AG224)/2*PI()/180)</f>
        <v>#VALUE!</v>
      </c>
      <c r="AL224" s="216" t="s">
        <v>276</v>
      </c>
      <c r="AM224" s="215" t="e">
        <f>AK224*6076.12</f>
        <v>#VALUE!</v>
      </c>
      <c r="AN224" s="216" t="s">
        <v>279</v>
      </c>
      <c r="AO224" s="215">
        <f>AE224*PI()/180</f>
        <v>0.72801784624425669</v>
      </c>
      <c r="AP224" s="216" t="s">
        <v>282</v>
      </c>
      <c r="AQ224" s="215" t="e">
        <f>AG224 *PI()/180</f>
        <v>#VALUE!</v>
      </c>
      <c r="AR224" s="216" t="s">
        <v>284</v>
      </c>
      <c r="AS224" s="215" t="e">
        <f>1*ATAN2(COS(AO224)*SIN(AQ224)-SIN(AO224)*COS(AQ224)*COS(AQ225-AO225),SIN(AQ225-AO225)*COS(AQ224))</f>
        <v>#VALUE!</v>
      </c>
      <c r="AT224" s="217" t="s">
        <v>287</v>
      </c>
      <c r="AU224" s="223" t="e">
        <f>SQRT(AK225*AK225+AK224*AK224)</f>
        <v>#VALUE!</v>
      </c>
    </row>
    <row r="225" spans="1:47" s="120" customFormat="1" ht="15.95" customHeight="1" thickTop="1" thickBot="1" x14ac:dyDescent="0.3">
      <c r="A225" s="178">
        <v>200100811517</v>
      </c>
      <c r="B225" s="345"/>
      <c r="C225" s="324"/>
      <c r="D225" s="176" t="s">
        <v>242</v>
      </c>
      <c r="E225" s="189">
        <f t="shared" ref="E225:J225" si="25">E224</f>
        <v>41</v>
      </c>
      <c r="F225" s="193">
        <f t="shared" si="25"/>
        <v>42</v>
      </c>
      <c r="G225" s="182">
        <f t="shared" si="25"/>
        <v>44.46</v>
      </c>
      <c r="H225" s="154">
        <f t="shared" si="25"/>
        <v>70</v>
      </c>
      <c r="I225" s="193">
        <f t="shared" si="25"/>
        <v>45</v>
      </c>
      <c r="J225" s="183">
        <f t="shared" si="25"/>
        <v>53.34</v>
      </c>
      <c r="K225" s="327"/>
      <c r="L225" s="329"/>
      <c r="M225" s="330"/>
      <c r="N225" s="332"/>
      <c r="O225" s="334"/>
      <c r="P225" s="371"/>
      <c r="Q225" s="365" t="s">
        <v>373</v>
      </c>
      <c r="R225" s="366"/>
      <c r="S225" s="366"/>
      <c r="T225" s="366"/>
      <c r="U225" s="347" t="s">
        <v>290</v>
      </c>
      <c r="V225" s="348"/>
      <c r="W225" s="348"/>
      <c r="X225" s="348"/>
      <c r="Y225" s="349"/>
      <c r="Z225" s="379" t="s">
        <v>365</v>
      </c>
      <c r="AA225" s="380"/>
      <c r="AB225" s="381"/>
      <c r="AC225" s="213" t="s">
        <v>192</v>
      </c>
      <c r="AD225" s="216" t="s">
        <v>267</v>
      </c>
      <c r="AE225" s="215">
        <f>H224+I224/60+J224/60/60</f>
        <v>70.764816666666661</v>
      </c>
      <c r="AF225" s="216" t="s">
        <v>268</v>
      </c>
      <c r="AG225" s="215" t="e">
        <f>H227+I227/60+J227/60/60</f>
        <v>#VALUE!</v>
      </c>
      <c r="AH225" s="222" t="s">
        <v>273</v>
      </c>
      <c r="AI225" s="215" t="e">
        <f>AE225-AG225</f>
        <v>#VALUE!</v>
      </c>
      <c r="AJ225" s="216" t="s">
        <v>275</v>
      </c>
      <c r="AK225" s="215" t="e">
        <f>AI224*60</f>
        <v>#VALUE!</v>
      </c>
      <c r="AL225" s="216" t="s">
        <v>277</v>
      </c>
      <c r="AM225" s="215" t="e">
        <f>AK225*6076.12</f>
        <v>#VALUE!</v>
      </c>
      <c r="AN225" s="216" t="s">
        <v>280</v>
      </c>
      <c r="AO225" s="215">
        <f>AE225*PI()/180</f>
        <v>1.2350790454034919</v>
      </c>
      <c r="AP225" s="216" t="s">
        <v>283</v>
      </c>
      <c r="AQ225" s="215" t="e">
        <f>AG225*PI()/180</f>
        <v>#VALUE!</v>
      </c>
      <c r="AR225" s="216" t="s">
        <v>285</v>
      </c>
      <c r="AS225" s="214" t="e">
        <f>IF(360+AS224/(2*PI())*360&gt;360,AS224/(PI())*360,360+AS224/(2*PI())*360)</f>
        <v>#VALUE!</v>
      </c>
      <c r="AT225" s="218"/>
      <c r="AU225" s="218"/>
    </row>
    <row r="226" spans="1:47" s="120" customFormat="1" ht="15.95" customHeight="1" thickBot="1" x14ac:dyDescent="0.3">
      <c r="A226" s="270">
        <v>41</v>
      </c>
      <c r="B226" s="345"/>
      <c r="C226" s="324"/>
      <c r="D226" s="176" t="s">
        <v>243</v>
      </c>
      <c r="E226" s="320" t="s">
        <v>261</v>
      </c>
      <c r="F226" s="321"/>
      <c r="G226" s="321"/>
      <c r="H226" s="321"/>
      <c r="I226" s="321"/>
      <c r="J226" s="322"/>
      <c r="K226" s="126" t="s">
        <v>16</v>
      </c>
      <c r="L226" s="232" t="s">
        <v>288</v>
      </c>
      <c r="M226" s="127" t="s">
        <v>250</v>
      </c>
      <c r="N226" s="128" t="s">
        <v>4</v>
      </c>
      <c r="O226" s="129" t="s">
        <v>18</v>
      </c>
      <c r="P226" s="245" t="s">
        <v>188</v>
      </c>
      <c r="Q226" s="367"/>
      <c r="R226" s="366"/>
      <c r="S226" s="366"/>
      <c r="T226" s="366"/>
      <c r="U226" s="350"/>
      <c r="V226" s="351"/>
      <c r="W226" s="351"/>
      <c r="X226" s="351"/>
      <c r="Y226" s="352"/>
      <c r="Z226" s="382"/>
      <c r="AA226" s="383"/>
      <c r="AB226" s="384"/>
      <c r="AC226" s="219"/>
      <c r="AD226" s="218"/>
      <c r="AE226" s="218"/>
      <c r="AF226" s="218"/>
      <c r="AG226" s="218"/>
      <c r="AH226" s="218"/>
      <c r="AI226" s="218"/>
      <c r="AJ226" s="218"/>
      <c r="AK226" s="218"/>
      <c r="AL226" s="218"/>
      <c r="AM226" s="218"/>
      <c r="AN226" s="218"/>
      <c r="AO226" s="218"/>
      <c r="AP226" s="218"/>
      <c r="AQ226" s="218"/>
      <c r="AR226" s="216" t="s">
        <v>286</v>
      </c>
      <c r="AS226" s="214" t="e">
        <f>61.582*ACOS(SIN(AE224)*SIN(AG224)+COS(AE224)*COS(AG224)*(AE225-AG225))*6076.12</f>
        <v>#VALUE!</v>
      </c>
      <c r="AT226" s="218"/>
      <c r="AU226" s="218"/>
    </row>
    <row r="227" spans="1:47" s="119" customFormat="1" ht="35.1" customHeight="1" thickTop="1" thickBot="1" x14ac:dyDescent="0.3">
      <c r="A227" s="174" t="str">
        <f>IF(Z224=1,"VERIFIED",IF(AA224=1,"CHECKED",IF(V224=1,"RECHECK",IF(X224=1,"VERIFY",IF(Y224=1,"NEED APP","NOT SCHED")))))</f>
        <v>NOT SCHED</v>
      </c>
      <c r="B227" s="346"/>
      <c r="C227" s="325"/>
      <c r="D227" s="177" t="s">
        <v>192</v>
      </c>
      <c r="E227" s="190" t="s">
        <v>0</v>
      </c>
      <c r="F227" s="194" t="s">
        <v>0</v>
      </c>
      <c r="G227" s="185" t="s">
        <v>0</v>
      </c>
      <c r="H227" s="184" t="s">
        <v>0</v>
      </c>
      <c r="I227" s="194" t="s">
        <v>0</v>
      </c>
      <c r="J227" s="185" t="s">
        <v>0</v>
      </c>
      <c r="K227" s="130" t="str">
        <f>$N$7</f>
        <v xml:space="preserve"> </v>
      </c>
      <c r="L227" s="225" t="str">
        <f>IF(E227=" ","Not being used ",AU224*6076.12)</f>
        <v xml:space="preserve">Not being used </v>
      </c>
      <c r="M227" s="224">
        <v>4.5999999999999996</v>
      </c>
      <c r="N227" s="153" t="str">
        <f>IF(W224=1,"Need Photo","Has Photo")</f>
        <v>Has Photo</v>
      </c>
      <c r="O227" s="175" t="s">
        <v>260</v>
      </c>
      <c r="P227" s="247" t="str">
        <f>IF(E227=" ","Not being used",(IF(L227&gt;O224,"OFF STA","ON STA")))</f>
        <v>Not being used</v>
      </c>
      <c r="Q227" s="368"/>
      <c r="R227" s="369"/>
      <c r="S227" s="369"/>
      <c r="T227" s="369"/>
      <c r="U227" s="353"/>
      <c r="V227" s="354"/>
      <c r="W227" s="354"/>
      <c r="X227" s="354"/>
      <c r="Y227" s="355"/>
      <c r="Z227" s="385"/>
      <c r="AA227" s="386"/>
      <c r="AB227" s="387"/>
      <c r="AC227" s="118"/>
    </row>
    <row r="228" spans="1:47" s="117" customFormat="1" ht="9" customHeight="1" thickTop="1" thickBot="1" x14ac:dyDescent="0.3">
      <c r="A228" s="233"/>
      <c r="B228" s="132" t="s">
        <v>11</v>
      </c>
      <c r="C228" s="133"/>
      <c r="D228" s="134" t="s">
        <v>12</v>
      </c>
      <c r="E228" s="187" t="s">
        <v>246</v>
      </c>
      <c r="F228" s="187" t="s">
        <v>247</v>
      </c>
      <c r="G228" s="179" t="s">
        <v>248</v>
      </c>
      <c r="H228" s="134" t="s">
        <v>246</v>
      </c>
      <c r="I228" s="187" t="s">
        <v>247</v>
      </c>
      <c r="J228" s="179" t="s">
        <v>248</v>
      </c>
      <c r="K228" s="135" t="s">
        <v>13</v>
      </c>
      <c r="L228" s="136" t="s">
        <v>14</v>
      </c>
      <c r="M228" s="136" t="s">
        <v>17</v>
      </c>
      <c r="N228" s="137" t="s">
        <v>15</v>
      </c>
      <c r="O228" s="138" t="s">
        <v>19</v>
      </c>
      <c r="P228" s="244" t="s">
        <v>256</v>
      </c>
      <c r="Q228" s="141" t="s">
        <v>252</v>
      </c>
      <c r="R228" s="142"/>
      <c r="S228" s="143" t="s">
        <v>191</v>
      </c>
      <c r="T228" s="235"/>
      <c r="U228" s="311" t="s">
        <v>289</v>
      </c>
      <c r="V228" s="312"/>
      <c r="W228" s="312"/>
      <c r="X228" s="312"/>
      <c r="Y228" s="313"/>
      <c r="Z228" s="144" t="s">
        <v>238</v>
      </c>
      <c r="AA228" s="145" t="s">
        <v>239</v>
      </c>
      <c r="AB228" s="146" t="s">
        <v>240</v>
      </c>
      <c r="AC228" s="209"/>
      <c r="AD228" s="210"/>
      <c r="AE228" s="211" t="s">
        <v>269</v>
      </c>
      <c r="AF228" s="210"/>
      <c r="AG228" s="211" t="s">
        <v>270</v>
      </c>
      <c r="AH228" s="211"/>
      <c r="AI228" s="211" t="s">
        <v>271</v>
      </c>
      <c r="AJ228" s="210"/>
      <c r="AK228" s="212" t="s">
        <v>281</v>
      </c>
      <c r="AL228" s="210"/>
      <c r="AM228" s="211"/>
      <c r="AN228" s="210"/>
      <c r="AO228" s="212" t="s">
        <v>278</v>
      </c>
      <c r="AP228" s="210"/>
      <c r="AQ228" s="211"/>
      <c r="AR228" s="210"/>
      <c r="AS228" s="211"/>
      <c r="AT228" s="210"/>
      <c r="AU228" s="210"/>
    </row>
    <row r="229" spans="1:47" s="120" customFormat="1" ht="15.95" customHeight="1" thickBot="1" x14ac:dyDescent="0.3">
      <c r="A229" s="124">
        <v>17202.400000000001</v>
      </c>
      <c r="B229" s="344" t="s">
        <v>374</v>
      </c>
      <c r="C229" s="323" t="s">
        <v>0</v>
      </c>
      <c r="D229" s="176" t="s">
        <v>237</v>
      </c>
      <c r="E229" s="188">
        <v>41</v>
      </c>
      <c r="F229" s="192">
        <v>42</v>
      </c>
      <c r="G229" s="125">
        <v>45.54</v>
      </c>
      <c r="H229" s="166">
        <v>70</v>
      </c>
      <c r="I229" s="192">
        <v>45</v>
      </c>
      <c r="J229" s="125">
        <v>54.12</v>
      </c>
      <c r="K229" s="326" t="s">
        <v>0</v>
      </c>
      <c r="L229" s="328" t="s">
        <v>0</v>
      </c>
      <c r="M229" s="330">
        <v>11.1</v>
      </c>
      <c r="N229" s="331">
        <f>IF(M229=" "," ",(M229+$L$7-M232))</f>
        <v>6.5</v>
      </c>
      <c r="O229" s="333">
        <v>50</v>
      </c>
      <c r="P229" s="370">
        <v>42616</v>
      </c>
      <c r="Q229" s="139">
        <v>43205</v>
      </c>
      <c r="R229" s="140">
        <v>43405</v>
      </c>
      <c r="S229" s="337" t="s">
        <v>259</v>
      </c>
      <c r="T229" s="338"/>
      <c r="U229" s="236">
        <v>1</v>
      </c>
      <c r="V229" s="147" t="s">
        <v>0</v>
      </c>
      <c r="W229" s="148" t="s">
        <v>0</v>
      </c>
      <c r="X229" s="149" t="s">
        <v>0</v>
      </c>
      <c r="Y229" s="150" t="s">
        <v>0</v>
      </c>
      <c r="Z229" s="151" t="s">
        <v>0</v>
      </c>
      <c r="AA229" s="147" t="s">
        <v>0</v>
      </c>
      <c r="AB229" s="152" t="s">
        <v>0</v>
      </c>
      <c r="AC229" s="213" t="s">
        <v>237</v>
      </c>
      <c r="AD229" s="216" t="s">
        <v>265</v>
      </c>
      <c r="AE229" s="215">
        <f>E229+F229/60+G229/60/60</f>
        <v>41.712650000000004</v>
      </c>
      <c r="AF229" s="216" t="s">
        <v>266</v>
      </c>
      <c r="AG229" s="215" t="e">
        <f>E232+F232/60+G232/60/60</f>
        <v>#VALUE!</v>
      </c>
      <c r="AH229" s="222" t="s">
        <v>272</v>
      </c>
      <c r="AI229" s="215" t="e">
        <f>AG229-AE229</f>
        <v>#VALUE!</v>
      </c>
      <c r="AJ229" s="216" t="s">
        <v>274</v>
      </c>
      <c r="AK229" s="215" t="e">
        <f>AI230*60*COS((AE229+AG229)/2*PI()/180)</f>
        <v>#VALUE!</v>
      </c>
      <c r="AL229" s="216" t="s">
        <v>276</v>
      </c>
      <c r="AM229" s="215" t="e">
        <f>AK229*6076.12</f>
        <v>#VALUE!</v>
      </c>
      <c r="AN229" s="216" t="s">
        <v>279</v>
      </c>
      <c r="AO229" s="215">
        <f>AE229*PI()/180</f>
        <v>0.72802308223201273</v>
      </c>
      <c r="AP229" s="216" t="s">
        <v>282</v>
      </c>
      <c r="AQ229" s="215" t="e">
        <f>AG229 *PI()/180</f>
        <v>#VALUE!</v>
      </c>
      <c r="AR229" s="216" t="s">
        <v>284</v>
      </c>
      <c r="AS229" s="215" t="e">
        <f>1*ATAN2(COS(AO229)*SIN(AQ229)-SIN(AO229)*COS(AQ229)*COS(AQ230-AO230),SIN(AQ230-AO230)*COS(AQ229))</f>
        <v>#VALUE!</v>
      </c>
      <c r="AT229" s="217" t="s">
        <v>287</v>
      </c>
      <c r="AU229" s="223" t="e">
        <f>SQRT(AK230*AK230+AK229*AK229)</f>
        <v>#VALUE!</v>
      </c>
    </row>
    <row r="230" spans="1:47" s="120" customFormat="1" ht="15.95" customHeight="1" thickTop="1" thickBot="1" x14ac:dyDescent="0.3">
      <c r="A230" s="178">
        <v>200100811518</v>
      </c>
      <c r="B230" s="345"/>
      <c r="C230" s="324"/>
      <c r="D230" s="176" t="s">
        <v>242</v>
      </c>
      <c r="E230" s="189">
        <f t="shared" ref="E230:J230" si="26">E229</f>
        <v>41</v>
      </c>
      <c r="F230" s="193">
        <f t="shared" si="26"/>
        <v>42</v>
      </c>
      <c r="G230" s="182">
        <f t="shared" si="26"/>
        <v>45.54</v>
      </c>
      <c r="H230" s="154">
        <f t="shared" si="26"/>
        <v>70</v>
      </c>
      <c r="I230" s="193">
        <f t="shared" si="26"/>
        <v>45</v>
      </c>
      <c r="J230" s="183">
        <f t="shared" si="26"/>
        <v>54.12</v>
      </c>
      <c r="K230" s="327"/>
      <c r="L230" s="329"/>
      <c r="M230" s="330"/>
      <c r="N230" s="332"/>
      <c r="O230" s="334"/>
      <c r="P230" s="371"/>
      <c r="Q230" s="365" t="s">
        <v>375</v>
      </c>
      <c r="R230" s="366"/>
      <c r="S230" s="366"/>
      <c r="T230" s="366"/>
      <c r="U230" s="347" t="s">
        <v>290</v>
      </c>
      <c r="V230" s="348"/>
      <c r="W230" s="348"/>
      <c r="X230" s="348"/>
      <c r="Y230" s="349"/>
      <c r="Z230" s="379" t="s">
        <v>365</v>
      </c>
      <c r="AA230" s="380"/>
      <c r="AB230" s="381"/>
      <c r="AC230" s="213" t="s">
        <v>192</v>
      </c>
      <c r="AD230" s="216" t="s">
        <v>267</v>
      </c>
      <c r="AE230" s="215">
        <f>H229+I229/60+J229/60/60</f>
        <v>70.765033333333335</v>
      </c>
      <c r="AF230" s="216" t="s">
        <v>268</v>
      </c>
      <c r="AG230" s="215" t="e">
        <f>H232+I232/60+J232/60/60</f>
        <v>#VALUE!</v>
      </c>
      <c r="AH230" s="222" t="s">
        <v>273</v>
      </c>
      <c r="AI230" s="215" t="e">
        <f>AE230-AG230</f>
        <v>#VALUE!</v>
      </c>
      <c r="AJ230" s="216" t="s">
        <v>275</v>
      </c>
      <c r="AK230" s="215" t="e">
        <f>AI229*60</f>
        <v>#VALUE!</v>
      </c>
      <c r="AL230" s="216" t="s">
        <v>277</v>
      </c>
      <c r="AM230" s="215" t="e">
        <f>AK230*6076.12</f>
        <v>#VALUE!</v>
      </c>
      <c r="AN230" s="216" t="s">
        <v>280</v>
      </c>
      <c r="AO230" s="215">
        <f>AE230*PI()/180</f>
        <v>1.2350828269502048</v>
      </c>
      <c r="AP230" s="216" t="s">
        <v>283</v>
      </c>
      <c r="AQ230" s="215" t="e">
        <f>AG230*PI()/180</f>
        <v>#VALUE!</v>
      </c>
      <c r="AR230" s="216" t="s">
        <v>285</v>
      </c>
      <c r="AS230" s="214" t="e">
        <f>IF(360+AS229/(2*PI())*360&gt;360,AS229/(PI())*360,360+AS229/(2*PI())*360)</f>
        <v>#VALUE!</v>
      </c>
      <c r="AT230" s="218"/>
      <c r="AU230" s="218"/>
    </row>
    <row r="231" spans="1:47" s="120" customFormat="1" ht="15.95" customHeight="1" thickBot="1" x14ac:dyDescent="0.3">
      <c r="A231" s="270">
        <v>42</v>
      </c>
      <c r="B231" s="345"/>
      <c r="C231" s="324"/>
      <c r="D231" s="176" t="s">
        <v>243</v>
      </c>
      <c r="E231" s="320" t="s">
        <v>261</v>
      </c>
      <c r="F231" s="321"/>
      <c r="G231" s="321"/>
      <c r="H231" s="321"/>
      <c r="I231" s="321"/>
      <c r="J231" s="322"/>
      <c r="K231" s="126" t="s">
        <v>16</v>
      </c>
      <c r="L231" s="232" t="s">
        <v>288</v>
      </c>
      <c r="M231" s="127" t="s">
        <v>250</v>
      </c>
      <c r="N231" s="128" t="s">
        <v>4</v>
      </c>
      <c r="O231" s="129" t="s">
        <v>18</v>
      </c>
      <c r="P231" s="245" t="s">
        <v>188</v>
      </c>
      <c r="Q231" s="367"/>
      <c r="R231" s="366"/>
      <c r="S231" s="366"/>
      <c r="T231" s="366"/>
      <c r="U231" s="350"/>
      <c r="V231" s="351"/>
      <c r="W231" s="351"/>
      <c r="X231" s="351"/>
      <c r="Y231" s="352"/>
      <c r="Z231" s="382"/>
      <c r="AA231" s="383"/>
      <c r="AB231" s="384"/>
      <c r="AC231" s="219"/>
      <c r="AD231" s="218"/>
      <c r="AE231" s="218"/>
      <c r="AF231" s="218"/>
      <c r="AG231" s="218"/>
      <c r="AH231" s="218"/>
      <c r="AI231" s="218"/>
      <c r="AJ231" s="218"/>
      <c r="AK231" s="218"/>
      <c r="AL231" s="218"/>
      <c r="AM231" s="218"/>
      <c r="AN231" s="218"/>
      <c r="AO231" s="218"/>
      <c r="AP231" s="218"/>
      <c r="AQ231" s="218"/>
      <c r="AR231" s="216" t="s">
        <v>286</v>
      </c>
      <c r="AS231" s="214" t="e">
        <f>61.582*ACOS(SIN(AE229)*SIN(AG229)+COS(AE229)*COS(AG229)*(AE230-AG230))*6076.12</f>
        <v>#VALUE!</v>
      </c>
      <c r="AT231" s="218"/>
      <c r="AU231" s="218"/>
    </row>
    <row r="232" spans="1:47" s="119" customFormat="1" ht="35.1" customHeight="1" thickTop="1" thickBot="1" x14ac:dyDescent="0.3">
      <c r="A232" s="174" t="str">
        <f>IF(Z229=1,"VERIFIED",IF(AA229=1,"CHECKED",IF(V229=1,"RECHECK",IF(X229=1,"VERIFY",IF(Y229=1,"NEED APP","NOT SCHED")))))</f>
        <v>NOT SCHED</v>
      </c>
      <c r="B232" s="346"/>
      <c r="C232" s="325"/>
      <c r="D232" s="177" t="s">
        <v>192</v>
      </c>
      <c r="E232" s="190" t="s">
        <v>0</v>
      </c>
      <c r="F232" s="194" t="s">
        <v>0</v>
      </c>
      <c r="G232" s="185" t="s">
        <v>0</v>
      </c>
      <c r="H232" s="184" t="s">
        <v>0</v>
      </c>
      <c r="I232" s="194" t="s">
        <v>0</v>
      </c>
      <c r="J232" s="185" t="s">
        <v>0</v>
      </c>
      <c r="K232" s="130" t="str">
        <f>$N$7</f>
        <v xml:space="preserve"> </v>
      </c>
      <c r="L232" s="225" t="str">
        <f>IF(E232=" ","Not being used ",AU229*6076.12)</f>
        <v xml:space="preserve">Not being used </v>
      </c>
      <c r="M232" s="224">
        <v>4.5999999999999996</v>
      </c>
      <c r="N232" s="153" t="str">
        <f>IF(W229=1,"Need Photo","Has Photo")</f>
        <v>Has Photo</v>
      </c>
      <c r="O232" s="175" t="s">
        <v>260</v>
      </c>
      <c r="P232" s="247" t="str">
        <f>IF(E232=" ","Not being used",(IF(L232&gt;O229,"OFF STA","ON STA")))</f>
        <v>Not being used</v>
      </c>
      <c r="Q232" s="368"/>
      <c r="R232" s="369"/>
      <c r="S232" s="369"/>
      <c r="T232" s="369"/>
      <c r="U232" s="353"/>
      <c r="V232" s="354"/>
      <c r="W232" s="354"/>
      <c r="X232" s="354"/>
      <c r="Y232" s="355"/>
      <c r="Z232" s="385"/>
      <c r="AA232" s="386"/>
      <c r="AB232" s="387"/>
      <c r="AC232" s="118"/>
    </row>
    <row r="233" spans="1:47" s="117" customFormat="1" ht="9" customHeight="1" thickTop="1" thickBot="1" x14ac:dyDescent="0.3">
      <c r="A233" s="233"/>
      <c r="B233" s="132" t="s">
        <v>11</v>
      </c>
      <c r="C233" s="133"/>
      <c r="D233" s="134" t="s">
        <v>12</v>
      </c>
      <c r="E233" s="187" t="s">
        <v>246</v>
      </c>
      <c r="F233" s="187" t="s">
        <v>247</v>
      </c>
      <c r="G233" s="179" t="s">
        <v>248</v>
      </c>
      <c r="H233" s="134" t="s">
        <v>246</v>
      </c>
      <c r="I233" s="187" t="s">
        <v>247</v>
      </c>
      <c r="J233" s="179" t="s">
        <v>248</v>
      </c>
      <c r="K233" s="135" t="s">
        <v>13</v>
      </c>
      <c r="L233" s="136" t="s">
        <v>14</v>
      </c>
      <c r="M233" s="136" t="s">
        <v>17</v>
      </c>
      <c r="N233" s="137" t="s">
        <v>15</v>
      </c>
      <c r="O233" s="138" t="s">
        <v>19</v>
      </c>
      <c r="P233" s="244" t="s">
        <v>256</v>
      </c>
      <c r="Q233" s="141" t="s">
        <v>252</v>
      </c>
      <c r="R233" s="142"/>
      <c r="S233" s="143" t="s">
        <v>191</v>
      </c>
      <c r="T233" s="235"/>
      <c r="U233" s="311" t="s">
        <v>289</v>
      </c>
      <c r="V233" s="312"/>
      <c r="W233" s="312"/>
      <c r="X233" s="312"/>
      <c r="Y233" s="313"/>
      <c r="Z233" s="144" t="s">
        <v>238</v>
      </c>
      <c r="AA233" s="145" t="s">
        <v>239</v>
      </c>
      <c r="AB233" s="146" t="s">
        <v>240</v>
      </c>
      <c r="AC233" s="209"/>
      <c r="AD233" s="210"/>
      <c r="AE233" s="211" t="s">
        <v>269</v>
      </c>
      <c r="AF233" s="210"/>
      <c r="AG233" s="211" t="s">
        <v>270</v>
      </c>
      <c r="AH233" s="211"/>
      <c r="AI233" s="211" t="s">
        <v>271</v>
      </c>
      <c r="AJ233" s="210"/>
      <c r="AK233" s="212" t="s">
        <v>281</v>
      </c>
      <c r="AL233" s="210"/>
      <c r="AM233" s="211"/>
      <c r="AN233" s="210"/>
      <c r="AO233" s="212" t="s">
        <v>278</v>
      </c>
      <c r="AP233" s="210"/>
      <c r="AQ233" s="211"/>
      <c r="AR233" s="210"/>
      <c r="AS233" s="211"/>
      <c r="AT233" s="210"/>
      <c r="AU233" s="210"/>
    </row>
    <row r="234" spans="1:47" s="120" customFormat="1" ht="15.95" customHeight="1" thickBot="1" x14ac:dyDescent="0.3">
      <c r="A234" s="124">
        <v>17202.599999999999</v>
      </c>
      <c r="B234" s="344" t="s">
        <v>376</v>
      </c>
      <c r="C234" s="323" t="s">
        <v>0</v>
      </c>
      <c r="D234" s="176" t="s">
        <v>237</v>
      </c>
      <c r="E234" s="188">
        <v>41</v>
      </c>
      <c r="F234" s="192">
        <v>42</v>
      </c>
      <c r="G234" s="125">
        <v>47.46</v>
      </c>
      <c r="H234" s="166">
        <v>70</v>
      </c>
      <c r="I234" s="192">
        <v>45</v>
      </c>
      <c r="J234" s="125">
        <v>54.96</v>
      </c>
      <c r="K234" s="326" t="s">
        <v>0</v>
      </c>
      <c r="L234" s="328" t="s">
        <v>0</v>
      </c>
      <c r="M234" s="330">
        <v>8.5</v>
      </c>
      <c r="N234" s="331">
        <f>IF(M234=" "," ",(M234+$L$7-M237))</f>
        <v>7.4</v>
      </c>
      <c r="O234" s="333">
        <v>50</v>
      </c>
      <c r="P234" s="370">
        <v>42978</v>
      </c>
      <c r="Q234" s="139">
        <v>43205</v>
      </c>
      <c r="R234" s="140">
        <v>43405</v>
      </c>
      <c r="S234" s="337" t="s">
        <v>259</v>
      </c>
      <c r="T234" s="338"/>
      <c r="U234" s="236">
        <v>1</v>
      </c>
      <c r="V234" s="147" t="s">
        <v>0</v>
      </c>
      <c r="W234" s="148" t="s">
        <v>0</v>
      </c>
      <c r="X234" s="149" t="s">
        <v>0</v>
      </c>
      <c r="Y234" s="150" t="s">
        <v>0</v>
      </c>
      <c r="Z234" s="151" t="s">
        <v>0</v>
      </c>
      <c r="AA234" s="147" t="s">
        <v>0</v>
      </c>
      <c r="AB234" s="152" t="s">
        <v>0</v>
      </c>
      <c r="AC234" s="213" t="s">
        <v>237</v>
      </c>
      <c r="AD234" s="216" t="s">
        <v>265</v>
      </c>
      <c r="AE234" s="215">
        <f>E234+F234/60+G234/60/60</f>
        <v>41.713183333333333</v>
      </c>
      <c r="AF234" s="216" t="s">
        <v>266</v>
      </c>
      <c r="AG234" s="215" t="e">
        <f>E237+F237/60+G237/60/60</f>
        <v>#VALUE!</v>
      </c>
      <c r="AH234" s="222" t="s">
        <v>272</v>
      </c>
      <c r="AI234" s="215" t="e">
        <f>AG234-AE234</f>
        <v>#VALUE!</v>
      </c>
      <c r="AJ234" s="216" t="s">
        <v>274</v>
      </c>
      <c r="AK234" s="215" t="e">
        <f>AI235*60*COS((AE234+AG234)/2*PI()/180)</f>
        <v>#VALUE!</v>
      </c>
      <c r="AL234" s="216" t="s">
        <v>276</v>
      </c>
      <c r="AM234" s="215" t="e">
        <f>AK234*6076.12</f>
        <v>#VALUE!</v>
      </c>
      <c r="AN234" s="216" t="s">
        <v>279</v>
      </c>
      <c r="AO234" s="215">
        <f>AE234*PI()/180</f>
        <v>0.72803239065469005</v>
      </c>
      <c r="AP234" s="216" t="s">
        <v>282</v>
      </c>
      <c r="AQ234" s="215" t="e">
        <f>AG234 *PI()/180</f>
        <v>#VALUE!</v>
      </c>
      <c r="AR234" s="216" t="s">
        <v>284</v>
      </c>
      <c r="AS234" s="215" t="e">
        <f>1*ATAN2(COS(AO234)*SIN(AQ234)-SIN(AO234)*COS(AQ234)*COS(AQ235-AO235),SIN(AQ235-AO235)*COS(AQ234))</f>
        <v>#VALUE!</v>
      </c>
      <c r="AT234" s="217" t="s">
        <v>287</v>
      </c>
      <c r="AU234" s="223" t="e">
        <f>SQRT(AK235*AK235+AK234*AK234)</f>
        <v>#VALUE!</v>
      </c>
    </row>
    <row r="235" spans="1:47" s="120" customFormat="1" ht="15.95" customHeight="1" thickTop="1" thickBot="1" x14ac:dyDescent="0.3">
      <c r="A235" s="178">
        <v>200100811520</v>
      </c>
      <c r="B235" s="345"/>
      <c r="C235" s="324"/>
      <c r="D235" s="176" t="s">
        <v>242</v>
      </c>
      <c r="E235" s="189">
        <f t="shared" ref="E235:J235" si="27">E234</f>
        <v>41</v>
      </c>
      <c r="F235" s="193">
        <f t="shared" si="27"/>
        <v>42</v>
      </c>
      <c r="G235" s="182">
        <f t="shared" si="27"/>
        <v>47.46</v>
      </c>
      <c r="H235" s="154">
        <f t="shared" si="27"/>
        <v>70</v>
      </c>
      <c r="I235" s="193">
        <f t="shared" si="27"/>
        <v>45</v>
      </c>
      <c r="J235" s="183">
        <f t="shared" si="27"/>
        <v>54.96</v>
      </c>
      <c r="K235" s="327"/>
      <c r="L235" s="329"/>
      <c r="M235" s="330"/>
      <c r="N235" s="332"/>
      <c r="O235" s="334"/>
      <c r="P235" s="371"/>
      <c r="Q235" s="365" t="s">
        <v>378</v>
      </c>
      <c r="R235" s="366"/>
      <c r="S235" s="366"/>
      <c r="T235" s="366"/>
      <c r="U235" s="347" t="s">
        <v>290</v>
      </c>
      <c r="V235" s="348"/>
      <c r="W235" s="348"/>
      <c r="X235" s="348"/>
      <c r="Y235" s="349"/>
      <c r="Z235" s="379" t="s">
        <v>365</v>
      </c>
      <c r="AA235" s="380"/>
      <c r="AB235" s="381"/>
      <c r="AC235" s="213" t="s">
        <v>192</v>
      </c>
      <c r="AD235" s="216" t="s">
        <v>267</v>
      </c>
      <c r="AE235" s="215">
        <f>H234+I234/60+J234/60/60</f>
        <v>70.765266666666662</v>
      </c>
      <c r="AF235" s="216" t="s">
        <v>268</v>
      </c>
      <c r="AG235" s="215" t="e">
        <f>H237+I237/60+J237/60/60</f>
        <v>#VALUE!</v>
      </c>
      <c r="AH235" s="222" t="s">
        <v>273</v>
      </c>
      <c r="AI235" s="215" t="e">
        <f>AE235-AG235</f>
        <v>#VALUE!</v>
      </c>
      <c r="AJ235" s="216" t="s">
        <v>275</v>
      </c>
      <c r="AK235" s="215" t="e">
        <f>AI234*60</f>
        <v>#VALUE!</v>
      </c>
      <c r="AL235" s="216" t="s">
        <v>277</v>
      </c>
      <c r="AM235" s="215" t="e">
        <f>AK235*6076.12</f>
        <v>#VALUE!</v>
      </c>
      <c r="AN235" s="216" t="s">
        <v>280</v>
      </c>
      <c r="AO235" s="215">
        <f>AE235*PI()/180</f>
        <v>1.2350868993851258</v>
      </c>
      <c r="AP235" s="216" t="s">
        <v>283</v>
      </c>
      <c r="AQ235" s="215" t="e">
        <f>AG235*PI()/180</f>
        <v>#VALUE!</v>
      </c>
      <c r="AR235" s="216" t="s">
        <v>285</v>
      </c>
      <c r="AS235" s="214" t="e">
        <f>IF(360+AS234/(2*PI())*360&gt;360,AS234/(PI())*360,360+AS234/(2*PI())*360)</f>
        <v>#VALUE!</v>
      </c>
      <c r="AT235" s="218"/>
      <c r="AU235" s="218"/>
    </row>
    <row r="236" spans="1:47" s="120" customFormat="1" ht="15.95" customHeight="1" thickBot="1" x14ac:dyDescent="0.3">
      <c r="A236" s="270">
        <v>43</v>
      </c>
      <c r="B236" s="345"/>
      <c r="C236" s="324"/>
      <c r="D236" s="176" t="s">
        <v>243</v>
      </c>
      <c r="E236" s="320" t="s">
        <v>261</v>
      </c>
      <c r="F236" s="321"/>
      <c r="G236" s="321"/>
      <c r="H236" s="321"/>
      <c r="I236" s="321"/>
      <c r="J236" s="322"/>
      <c r="K236" s="126" t="s">
        <v>16</v>
      </c>
      <c r="L236" s="232" t="s">
        <v>288</v>
      </c>
      <c r="M236" s="127" t="s">
        <v>250</v>
      </c>
      <c r="N236" s="128" t="s">
        <v>4</v>
      </c>
      <c r="O236" s="129" t="s">
        <v>18</v>
      </c>
      <c r="P236" s="245" t="s">
        <v>188</v>
      </c>
      <c r="Q236" s="367"/>
      <c r="R236" s="366"/>
      <c r="S236" s="366"/>
      <c r="T236" s="366"/>
      <c r="U236" s="350"/>
      <c r="V236" s="351"/>
      <c r="W236" s="351"/>
      <c r="X236" s="351"/>
      <c r="Y236" s="352"/>
      <c r="Z236" s="382"/>
      <c r="AA236" s="383"/>
      <c r="AB236" s="384"/>
      <c r="AC236" s="219"/>
      <c r="AD236" s="218"/>
      <c r="AE236" s="218"/>
      <c r="AF236" s="218"/>
      <c r="AG236" s="218"/>
      <c r="AH236" s="218"/>
      <c r="AI236" s="218"/>
      <c r="AJ236" s="218"/>
      <c r="AK236" s="218"/>
      <c r="AL236" s="218"/>
      <c r="AM236" s="218"/>
      <c r="AN236" s="218"/>
      <c r="AO236" s="218"/>
      <c r="AP236" s="218"/>
      <c r="AQ236" s="218"/>
      <c r="AR236" s="216" t="s">
        <v>286</v>
      </c>
      <c r="AS236" s="214" t="e">
        <f>61.582*ACOS(SIN(AE234)*SIN(AG234)+COS(AE234)*COS(AG234)*(AE235-AG235))*6076.12</f>
        <v>#VALUE!</v>
      </c>
      <c r="AT236" s="218"/>
      <c r="AU236" s="218"/>
    </row>
    <row r="237" spans="1:47" s="119" customFormat="1" ht="35.1" customHeight="1" thickTop="1" thickBot="1" x14ac:dyDescent="0.3">
      <c r="A237" s="174" t="str">
        <f>IF(Z234=1,"VERIFIED",IF(AA234=1,"CHECKED",IF(V234=1,"RECHECK",IF(X234=1,"VERIFY",IF(Y234=1,"NEED APP","NOT SCHED")))))</f>
        <v>NOT SCHED</v>
      </c>
      <c r="B237" s="346"/>
      <c r="C237" s="325"/>
      <c r="D237" s="177" t="s">
        <v>192</v>
      </c>
      <c r="E237" s="190" t="s">
        <v>0</v>
      </c>
      <c r="F237" s="194" t="s">
        <v>0</v>
      </c>
      <c r="G237" s="185" t="s">
        <v>0</v>
      </c>
      <c r="H237" s="184" t="s">
        <v>0</v>
      </c>
      <c r="I237" s="194" t="s">
        <v>0</v>
      </c>
      <c r="J237" s="185" t="s">
        <v>0</v>
      </c>
      <c r="K237" s="130" t="str">
        <f>$N$7</f>
        <v xml:space="preserve"> </v>
      </c>
      <c r="L237" s="225" t="str">
        <f>IF(E237=" ","Not being used ",AU234*6076.12)</f>
        <v xml:space="preserve">Not being used </v>
      </c>
      <c r="M237" s="224">
        <v>1.1000000000000001</v>
      </c>
      <c r="N237" s="153" t="str">
        <f>IF(W234=1,"Need Photo","Has Photo")</f>
        <v>Has Photo</v>
      </c>
      <c r="O237" s="175" t="s">
        <v>260</v>
      </c>
      <c r="P237" s="247" t="str">
        <f>IF(E237=" ","Not being used",(IF(L237&gt;O234,"OFF STA","ON STA")))</f>
        <v>Not being used</v>
      </c>
      <c r="Q237" s="368"/>
      <c r="R237" s="369"/>
      <c r="S237" s="369"/>
      <c r="T237" s="369"/>
      <c r="U237" s="353"/>
      <c r="V237" s="354"/>
      <c r="W237" s="354"/>
      <c r="X237" s="354"/>
      <c r="Y237" s="355"/>
      <c r="Z237" s="385"/>
      <c r="AA237" s="386"/>
      <c r="AB237" s="387"/>
      <c r="AC237" s="118"/>
    </row>
    <row r="238" spans="1:47" s="117" customFormat="1" ht="9" customHeight="1" thickTop="1" thickBot="1" x14ac:dyDescent="0.3">
      <c r="A238" s="233"/>
      <c r="B238" s="132" t="s">
        <v>11</v>
      </c>
      <c r="C238" s="133"/>
      <c r="D238" s="134" t="s">
        <v>12</v>
      </c>
      <c r="E238" s="187" t="s">
        <v>246</v>
      </c>
      <c r="F238" s="187" t="s">
        <v>247</v>
      </c>
      <c r="G238" s="179" t="s">
        <v>248</v>
      </c>
      <c r="H238" s="134" t="s">
        <v>246</v>
      </c>
      <c r="I238" s="187" t="s">
        <v>247</v>
      </c>
      <c r="J238" s="179" t="s">
        <v>248</v>
      </c>
      <c r="K238" s="135" t="s">
        <v>13</v>
      </c>
      <c r="L238" s="136" t="s">
        <v>14</v>
      </c>
      <c r="M238" s="136" t="s">
        <v>17</v>
      </c>
      <c r="N238" s="137" t="s">
        <v>15</v>
      </c>
      <c r="O238" s="138" t="s">
        <v>19</v>
      </c>
      <c r="P238" s="244" t="s">
        <v>256</v>
      </c>
      <c r="Q238" s="141" t="s">
        <v>252</v>
      </c>
      <c r="R238" s="142"/>
      <c r="S238" s="143" t="s">
        <v>191</v>
      </c>
      <c r="T238" s="235"/>
      <c r="U238" s="311" t="s">
        <v>289</v>
      </c>
      <c r="V238" s="312"/>
      <c r="W238" s="312"/>
      <c r="X238" s="312"/>
      <c r="Y238" s="313"/>
      <c r="Z238" s="144" t="s">
        <v>238</v>
      </c>
      <c r="AA238" s="145" t="s">
        <v>239</v>
      </c>
      <c r="AB238" s="146" t="s">
        <v>240</v>
      </c>
      <c r="AC238" s="209"/>
      <c r="AD238" s="210"/>
      <c r="AE238" s="211" t="s">
        <v>269</v>
      </c>
      <c r="AF238" s="210"/>
      <c r="AG238" s="211" t="s">
        <v>270</v>
      </c>
      <c r="AH238" s="211"/>
      <c r="AI238" s="211" t="s">
        <v>271</v>
      </c>
      <c r="AJ238" s="210"/>
      <c r="AK238" s="212" t="s">
        <v>281</v>
      </c>
      <c r="AL238" s="210"/>
      <c r="AM238" s="211"/>
      <c r="AN238" s="210"/>
      <c r="AO238" s="212" t="s">
        <v>278</v>
      </c>
      <c r="AP238" s="210"/>
      <c r="AQ238" s="211"/>
      <c r="AR238" s="210"/>
      <c r="AS238" s="211"/>
      <c r="AT238" s="210"/>
      <c r="AU238" s="210"/>
    </row>
    <row r="239" spans="1:47" s="120" customFormat="1" ht="15.95" customHeight="1" thickBot="1" x14ac:dyDescent="0.3">
      <c r="A239" s="124">
        <v>17202.8</v>
      </c>
      <c r="B239" s="344" t="s">
        <v>377</v>
      </c>
      <c r="C239" s="323" t="s">
        <v>0</v>
      </c>
      <c r="D239" s="176" t="s">
        <v>237</v>
      </c>
      <c r="E239" s="188">
        <v>41</v>
      </c>
      <c r="F239" s="192">
        <v>42</v>
      </c>
      <c r="G239" s="125">
        <v>49.44</v>
      </c>
      <c r="H239" s="166">
        <v>70</v>
      </c>
      <c r="I239" s="192">
        <v>45</v>
      </c>
      <c r="J239" s="125">
        <v>54.78</v>
      </c>
      <c r="K239" s="326" t="s">
        <v>0</v>
      </c>
      <c r="L239" s="328" t="s">
        <v>0</v>
      </c>
      <c r="M239" s="330">
        <v>10.4</v>
      </c>
      <c r="N239" s="331">
        <f>IF(M239=" "," ",(M239+$L$7-M242))</f>
        <v>5.8000000000000007</v>
      </c>
      <c r="O239" s="333">
        <v>50</v>
      </c>
      <c r="P239" s="370">
        <v>42616</v>
      </c>
      <c r="Q239" s="139">
        <v>43205</v>
      </c>
      <c r="R239" s="140">
        <v>43405</v>
      </c>
      <c r="S239" s="337" t="s">
        <v>259</v>
      </c>
      <c r="T239" s="338"/>
      <c r="U239" s="236">
        <v>1</v>
      </c>
      <c r="V239" s="147" t="s">
        <v>0</v>
      </c>
      <c r="W239" s="148" t="s">
        <v>0</v>
      </c>
      <c r="X239" s="149" t="s">
        <v>0</v>
      </c>
      <c r="Y239" s="150" t="s">
        <v>0</v>
      </c>
      <c r="Z239" s="151" t="s">
        <v>0</v>
      </c>
      <c r="AA239" s="147" t="s">
        <v>0</v>
      </c>
      <c r="AB239" s="152" t="s">
        <v>0</v>
      </c>
      <c r="AC239" s="213" t="s">
        <v>237</v>
      </c>
      <c r="AD239" s="216" t="s">
        <v>265</v>
      </c>
      <c r="AE239" s="215">
        <f>E239+F239/60+G239/60/60</f>
        <v>41.713733333333337</v>
      </c>
      <c r="AF239" s="216" t="s">
        <v>266</v>
      </c>
      <c r="AG239" s="215" t="e">
        <f>E242+F242/60+G242/60/60</f>
        <v>#VALUE!</v>
      </c>
      <c r="AH239" s="222" t="s">
        <v>272</v>
      </c>
      <c r="AI239" s="215" t="e">
        <f>AG239-AE239</f>
        <v>#VALUE!</v>
      </c>
      <c r="AJ239" s="216" t="s">
        <v>274</v>
      </c>
      <c r="AK239" s="215" t="e">
        <f>AI240*60*COS((AE239+AG239)/2*PI()/180)</f>
        <v>#VALUE!</v>
      </c>
      <c r="AL239" s="216" t="s">
        <v>276</v>
      </c>
      <c r="AM239" s="215" t="e">
        <f>AK239*6076.12</f>
        <v>#VALUE!</v>
      </c>
      <c r="AN239" s="216" t="s">
        <v>279</v>
      </c>
      <c r="AO239" s="215">
        <f>AE239*PI()/180</f>
        <v>0.72804198996557612</v>
      </c>
      <c r="AP239" s="216" t="s">
        <v>282</v>
      </c>
      <c r="AQ239" s="215" t="e">
        <f>AG239 *PI()/180</f>
        <v>#VALUE!</v>
      </c>
      <c r="AR239" s="216" t="s">
        <v>284</v>
      </c>
      <c r="AS239" s="215" t="e">
        <f>1*ATAN2(COS(AO239)*SIN(AQ239)-SIN(AO239)*COS(AQ239)*COS(AQ240-AO240),SIN(AQ240-AO240)*COS(AQ239))</f>
        <v>#VALUE!</v>
      </c>
      <c r="AT239" s="217" t="s">
        <v>287</v>
      </c>
      <c r="AU239" s="223" t="e">
        <f>SQRT(AK240*AK240+AK239*AK239)</f>
        <v>#VALUE!</v>
      </c>
    </row>
    <row r="240" spans="1:47" s="120" customFormat="1" ht="15.95" customHeight="1" thickTop="1" thickBot="1" x14ac:dyDescent="0.3">
      <c r="A240" s="178">
        <v>200100811521</v>
      </c>
      <c r="B240" s="345"/>
      <c r="C240" s="324"/>
      <c r="D240" s="176" t="s">
        <v>242</v>
      </c>
      <c r="E240" s="189">
        <f t="shared" ref="E240:J240" si="28">E239</f>
        <v>41</v>
      </c>
      <c r="F240" s="193">
        <f t="shared" si="28"/>
        <v>42</v>
      </c>
      <c r="G240" s="182">
        <f t="shared" si="28"/>
        <v>49.44</v>
      </c>
      <c r="H240" s="154">
        <f t="shared" si="28"/>
        <v>70</v>
      </c>
      <c r="I240" s="193">
        <f t="shared" si="28"/>
        <v>45</v>
      </c>
      <c r="J240" s="183">
        <f t="shared" si="28"/>
        <v>54.78</v>
      </c>
      <c r="K240" s="327"/>
      <c r="L240" s="329"/>
      <c r="M240" s="330"/>
      <c r="N240" s="332"/>
      <c r="O240" s="334"/>
      <c r="P240" s="371"/>
      <c r="Q240" s="365" t="s">
        <v>379</v>
      </c>
      <c r="R240" s="366"/>
      <c r="S240" s="366"/>
      <c r="T240" s="366"/>
      <c r="U240" s="347" t="s">
        <v>290</v>
      </c>
      <c r="V240" s="348"/>
      <c r="W240" s="348"/>
      <c r="X240" s="348"/>
      <c r="Y240" s="349"/>
      <c r="Z240" s="379" t="s">
        <v>365</v>
      </c>
      <c r="AA240" s="380"/>
      <c r="AB240" s="381"/>
      <c r="AC240" s="213" t="s">
        <v>192</v>
      </c>
      <c r="AD240" s="216" t="s">
        <v>267</v>
      </c>
      <c r="AE240" s="215">
        <f>H239+I239/60+J239/60/60</f>
        <v>70.76521666666666</v>
      </c>
      <c r="AF240" s="216" t="s">
        <v>268</v>
      </c>
      <c r="AG240" s="215" t="e">
        <f>H242+I242/60+J242/60/60</f>
        <v>#VALUE!</v>
      </c>
      <c r="AH240" s="222" t="s">
        <v>273</v>
      </c>
      <c r="AI240" s="215" t="e">
        <f>AE240-AG240</f>
        <v>#VALUE!</v>
      </c>
      <c r="AJ240" s="216" t="s">
        <v>275</v>
      </c>
      <c r="AK240" s="215" t="e">
        <f>AI239*60</f>
        <v>#VALUE!</v>
      </c>
      <c r="AL240" s="216" t="s">
        <v>277</v>
      </c>
      <c r="AM240" s="215" t="e">
        <f>AK240*6076.12</f>
        <v>#VALUE!</v>
      </c>
      <c r="AN240" s="216" t="s">
        <v>280</v>
      </c>
      <c r="AO240" s="215">
        <f>AE240*PI()/180</f>
        <v>1.2350860267204997</v>
      </c>
      <c r="AP240" s="216" t="s">
        <v>283</v>
      </c>
      <c r="AQ240" s="215" t="e">
        <f>AG240*PI()/180</f>
        <v>#VALUE!</v>
      </c>
      <c r="AR240" s="216" t="s">
        <v>285</v>
      </c>
      <c r="AS240" s="214" t="e">
        <f>IF(360+AS239/(2*PI())*360&gt;360,AS239/(PI())*360,360+AS239/(2*PI())*360)</f>
        <v>#VALUE!</v>
      </c>
      <c r="AT240" s="218"/>
      <c r="AU240" s="218"/>
    </row>
    <row r="241" spans="1:47" s="120" customFormat="1" ht="15.95" customHeight="1" thickBot="1" x14ac:dyDescent="0.3">
      <c r="A241" s="270">
        <v>44</v>
      </c>
      <c r="B241" s="345"/>
      <c r="C241" s="324"/>
      <c r="D241" s="176" t="s">
        <v>243</v>
      </c>
      <c r="E241" s="189">
        <f t="shared" ref="E241:J241" si="29">E240</f>
        <v>41</v>
      </c>
      <c r="F241" s="193">
        <f t="shared" si="29"/>
        <v>42</v>
      </c>
      <c r="G241" s="182">
        <f t="shared" si="29"/>
        <v>49.44</v>
      </c>
      <c r="H241" s="154">
        <f t="shared" si="29"/>
        <v>70</v>
      </c>
      <c r="I241" s="193">
        <f t="shared" si="29"/>
        <v>45</v>
      </c>
      <c r="J241" s="183">
        <f t="shared" si="29"/>
        <v>54.78</v>
      </c>
      <c r="K241" s="126" t="s">
        <v>16</v>
      </c>
      <c r="L241" s="232" t="s">
        <v>288</v>
      </c>
      <c r="M241" s="127" t="s">
        <v>250</v>
      </c>
      <c r="N241" s="128" t="s">
        <v>4</v>
      </c>
      <c r="O241" s="129" t="s">
        <v>18</v>
      </c>
      <c r="P241" s="245" t="s">
        <v>188</v>
      </c>
      <c r="Q241" s="367"/>
      <c r="R241" s="366"/>
      <c r="S241" s="366"/>
      <c r="T241" s="366"/>
      <c r="U241" s="350"/>
      <c r="V241" s="351"/>
      <c r="W241" s="351"/>
      <c r="X241" s="351"/>
      <c r="Y241" s="352"/>
      <c r="Z241" s="382"/>
      <c r="AA241" s="383"/>
      <c r="AB241" s="384"/>
      <c r="AC241" s="219"/>
      <c r="AD241" s="218"/>
      <c r="AE241" s="218"/>
      <c r="AF241" s="218"/>
      <c r="AG241" s="218"/>
      <c r="AH241" s="218"/>
      <c r="AI241" s="218"/>
      <c r="AJ241" s="218"/>
      <c r="AK241" s="218"/>
      <c r="AL241" s="218"/>
      <c r="AM241" s="218"/>
      <c r="AN241" s="218"/>
      <c r="AO241" s="218"/>
      <c r="AP241" s="218"/>
      <c r="AQ241" s="218"/>
      <c r="AR241" s="216" t="s">
        <v>286</v>
      </c>
      <c r="AS241" s="214" t="e">
        <f>61.582*ACOS(SIN(AE239)*SIN(AG239)+COS(AE239)*COS(AG239)*(AE240-AG240))*6076.12</f>
        <v>#VALUE!</v>
      </c>
      <c r="AT241" s="218"/>
      <c r="AU241" s="218"/>
    </row>
    <row r="242" spans="1:47" s="119" customFormat="1" ht="35.1" customHeight="1" thickTop="1" thickBot="1" x14ac:dyDescent="0.3">
      <c r="A242" s="174" t="str">
        <f>IF(Z239=1,"VERIFIED",IF(AA239=1,"CHECKED",IF(V239=1,"RECHECK",IF(X239=1,"VERIFY",IF(Y239=1,"NEED APP","NOT SCHED")))))</f>
        <v>NOT SCHED</v>
      </c>
      <c r="B242" s="346"/>
      <c r="C242" s="325"/>
      <c r="D242" s="177" t="s">
        <v>192</v>
      </c>
      <c r="E242" s="190" t="s">
        <v>0</v>
      </c>
      <c r="F242" s="194" t="s">
        <v>0</v>
      </c>
      <c r="G242" s="185" t="s">
        <v>0</v>
      </c>
      <c r="H242" s="184" t="s">
        <v>0</v>
      </c>
      <c r="I242" s="194" t="s">
        <v>0</v>
      </c>
      <c r="J242" s="185" t="s">
        <v>0</v>
      </c>
      <c r="K242" s="130" t="str">
        <f>$N$7</f>
        <v xml:space="preserve"> </v>
      </c>
      <c r="L242" s="225" t="str">
        <f>IF(E242=" ","Not being used ",AU239*6076.12)</f>
        <v xml:space="preserve">Not being used </v>
      </c>
      <c r="M242" s="224">
        <v>4.5999999999999996</v>
      </c>
      <c r="N242" s="153" t="str">
        <f>IF(W239=1,"Need Photo","Has Photo")</f>
        <v>Has Photo</v>
      </c>
      <c r="O242" s="175" t="s">
        <v>260</v>
      </c>
      <c r="P242" s="247" t="str">
        <f>IF(E242=" ","Not being used",(IF(L242&gt;O239,"OFF STA","ON STA")))</f>
        <v>Not being used</v>
      </c>
      <c r="Q242" s="368"/>
      <c r="R242" s="369"/>
      <c r="S242" s="369"/>
      <c r="T242" s="369"/>
      <c r="U242" s="353"/>
      <c r="V242" s="354"/>
      <c r="W242" s="354"/>
      <c r="X242" s="354"/>
      <c r="Y242" s="355"/>
      <c r="Z242" s="385"/>
      <c r="AA242" s="386"/>
      <c r="AB242" s="387"/>
      <c r="AC242" s="118"/>
    </row>
    <row r="243" spans="1:47" s="117" customFormat="1" ht="9" customHeight="1" thickTop="1" thickBot="1" x14ac:dyDescent="0.3">
      <c r="A243" s="233"/>
      <c r="B243" s="132" t="s">
        <v>11</v>
      </c>
      <c r="C243" s="133"/>
      <c r="D243" s="134" t="s">
        <v>12</v>
      </c>
      <c r="E243" s="187" t="s">
        <v>246</v>
      </c>
      <c r="F243" s="187" t="s">
        <v>247</v>
      </c>
      <c r="G243" s="179" t="s">
        <v>248</v>
      </c>
      <c r="H243" s="134" t="s">
        <v>246</v>
      </c>
      <c r="I243" s="187" t="s">
        <v>247</v>
      </c>
      <c r="J243" s="179" t="s">
        <v>248</v>
      </c>
      <c r="K243" s="135" t="s">
        <v>13</v>
      </c>
      <c r="L243" s="136" t="s">
        <v>14</v>
      </c>
      <c r="M243" s="136" t="s">
        <v>17</v>
      </c>
      <c r="N243" s="137" t="s">
        <v>15</v>
      </c>
      <c r="O243" s="138" t="s">
        <v>19</v>
      </c>
      <c r="P243" s="244" t="s">
        <v>256</v>
      </c>
      <c r="Q243" s="141" t="s">
        <v>252</v>
      </c>
      <c r="R243" s="142"/>
      <c r="S243" s="143" t="s">
        <v>191</v>
      </c>
      <c r="T243" s="235"/>
      <c r="U243" s="311" t="s">
        <v>289</v>
      </c>
      <c r="V243" s="312"/>
      <c r="W243" s="312"/>
      <c r="X243" s="312"/>
      <c r="Y243" s="313"/>
      <c r="Z243" s="144" t="s">
        <v>238</v>
      </c>
      <c r="AA243" s="145" t="s">
        <v>239</v>
      </c>
      <c r="AB243" s="146" t="s">
        <v>240</v>
      </c>
      <c r="AC243" s="209"/>
      <c r="AD243" s="210"/>
      <c r="AE243" s="211" t="s">
        <v>269</v>
      </c>
      <c r="AF243" s="210"/>
      <c r="AG243" s="211" t="s">
        <v>270</v>
      </c>
      <c r="AH243" s="211"/>
      <c r="AI243" s="211" t="s">
        <v>271</v>
      </c>
      <c r="AJ243" s="210"/>
      <c r="AK243" s="212" t="s">
        <v>281</v>
      </c>
      <c r="AL243" s="210"/>
      <c r="AM243" s="211"/>
      <c r="AN243" s="210"/>
      <c r="AO243" s="212" t="s">
        <v>278</v>
      </c>
      <c r="AP243" s="210"/>
      <c r="AQ243" s="211"/>
      <c r="AR243" s="210"/>
      <c r="AS243" s="211"/>
      <c r="AT243" s="210"/>
      <c r="AU243" s="210"/>
    </row>
    <row r="244" spans="1:47" s="120" customFormat="1" ht="15.95" customHeight="1" thickBot="1" x14ac:dyDescent="0.3">
      <c r="A244" s="266" t="s">
        <v>5</v>
      </c>
      <c r="B244" s="344" t="s">
        <v>387</v>
      </c>
      <c r="C244" s="323" t="s">
        <v>0</v>
      </c>
      <c r="D244" s="176" t="s">
        <v>237</v>
      </c>
      <c r="E244" s="188">
        <v>41</v>
      </c>
      <c r="F244" s="192">
        <v>42</v>
      </c>
      <c r="G244" s="125">
        <v>30.84</v>
      </c>
      <c r="H244" s="166">
        <v>70</v>
      </c>
      <c r="I244" s="192">
        <v>45</v>
      </c>
      <c r="J244" s="125">
        <v>39.06</v>
      </c>
      <c r="K244" s="326" t="s">
        <v>0</v>
      </c>
      <c r="L244" s="328" t="s">
        <v>0</v>
      </c>
      <c r="M244" s="330">
        <v>8.1</v>
      </c>
      <c r="N244" s="539">
        <f>IF(M244=" "," ",(M244+$L$7-M247))</f>
        <v>8.1</v>
      </c>
      <c r="O244" s="541">
        <v>500</v>
      </c>
      <c r="P244" s="543">
        <v>42005</v>
      </c>
      <c r="Q244" s="139" t="s">
        <v>0</v>
      </c>
      <c r="R244" s="140" t="s">
        <v>0</v>
      </c>
      <c r="S244" s="337" t="s">
        <v>0</v>
      </c>
      <c r="T244" s="338"/>
      <c r="U244" s="236">
        <v>1</v>
      </c>
      <c r="V244" s="147" t="s">
        <v>0</v>
      </c>
      <c r="W244" s="148">
        <v>1</v>
      </c>
      <c r="X244" s="149" t="s">
        <v>0</v>
      </c>
      <c r="Y244" s="150">
        <v>1</v>
      </c>
      <c r="Z244" s="151" t="s">
        <v>0</v>
      </c>
      <c r="AA244" s="147" t="s">
        <v>0</v>
      </c>
      <c r="AB244" s="152" t="s">
        <v>0</v>
      </c>
      <c r="AC244" s="213" t="s">
        <v>237</v>
      </c>
      <c r="AD244" s="216" t="s">
        <v>265</v>
      </c>
      <c r="AE244" s="215">
        <f>E244+F244/60+G244/60/60</f>
        <v>41.70856666666667</v>
      </c>
      <c r="AF244" s="216" t="s">
        <v>266</v>
      </c>
      <c r="AG244" s="215" t="e">
        <f>E247+F247/60+G247/60/60</f>
        <v>#VALUE!</v>
      </c>
      <c r="AH244" s="222" t="s">
        <v>272</v>
      </c>
      <c r="AI244" s="215" t="e">
        <f>AG244-AE244</f>
        <v>#VALUE!</v>
      </c>
      <c r="AJ244" s="216" t="s">
        <v>274</v>
      </c>
      <c r="AK244" s="215" t="e">
        <f>AI245*60*COS((AE244+AG244)/2*PI()/180)</f>
        <v>#VALUE!</v>
      </c>
      <c r="AL244" s="216" t="s">
        <v>276</v>
      </c>
      <c r="AM244" s="215" t="e">
        <f>AK244*6076.12</f>
        <v>#VALUE!</v>
      </c>
      <c r="AN244" s="216" t="s">
        <v>279</v>
      </c>
      <c r="AO244" s="215">
        <f>AE244*PI()/180</f>
        <v>0.72795181462088954</v>
      </c>
      <c r="AP244" s="216" t="s">
        <v>282</v>
      </c>
      <c r="AQ244" s="215" t="e">
        <f>AG244 *PI()/180</f>
        <v>#VALUE!</v>
      </c>
      <c r="AR244" s="216" t="s">
        <v>284</v>
      </c>
      <c r="AS244" s="215" t="e">
        <f>1*ATAN2(COS(AO244)*SIN(AQ244)-SIN(AO244)*COS(AQ244)*COS(AQ245-AO245),SIN(AQ245-AO245)*COS(AQ244))</f>
        <v>#VALUE!</v>
      </c>
      <c r="AT244" s="217" t="s">
        <v>287</v>
      </c>
      <c r="AU244" s="223" t="e">
        <f>SQRT(AK245*AK245+AK244*AK244)</f>
        <v>#VALUE!</v>
      </c>
    </row>
    <row r="245" spans="1:47" s="120" customFormat="1" ht="15.95" customHeight="1" thickTop="1" thickBot="1" x14ac:dyDescent="0.3">
      <c r="A245" s="178" t="s">
        <v>0</v>
      </c>
      <c r="B245" s="345"/>
      <c r="C245" s="324"/>
      <c r="D245" s="176" t="s">
        <v>242</v>
      </c>
      <c r="E245" s="317" t="s">
        <v>262</v>
      </c>
      <c r="F245" s="318"/>
      <c r="G245" s="318"/>
      <c r="H245" s="318"/>
      <c r="I245" s="318"/>
      <c r="J245" s="319"/>
      <c r="K245" s="327"/>
      <c r="L245" s="329"/>
      <c r="M245" s="330"/>
      <c r="N245" s="540"/>
      <c r="O245" s="542"/>
      <c r="P245" s="544"/>
      <c r="Q245" s="339" t="s">
        <v>415</v>
      </c>
      <c r="R245" s="340"/>
      <c r="S245" s="340"/>
      <c r="T245" s="340"/>
      <c r="U245" s="356" t="s">
        <v>388</v>
      </c>
      <c r="V245" s="357"/>
      <c r="W245" s="357"/>
      <c r="X245" s="357"/>
      <c r="Y245" s="358"/>
      <c r="Z245" s="516"/>
      <c r="AA245" s="517"/>
      <c r="AB245" s="518"/>
      <c r="AC245" s="213" t="s">
        <v>192</v>
      </c>
      <c r="AD245" s="216" t="s">
        <v>267</v>
      </c>
      <c r="AE245" s="215">
        <f>H244+I244/60+J244/60/60</f>
        <v>70.760850000000005</v>
      </c>
      <c r="AF245" s="216" t="s">
        <v>268</v>
      </c>
      <c r="AG245" s="215" t="e">
        <f>H247+I247/60+J247/60/60</f>
        <v>#VALUE!</v>
      </c>
      <c r="AH245" s="222" t="s">
        <v>273</v>
      </c>
      <c r="AI245" s="215" t="e">
        <f>AE245-AG245</f>
        <v>#VALUE!</v>
      </c>
      <c r="AJ245" s="216" t="s">
        <v>275</v>
      </c>
      <c r="AK245" s="215" t="e">
        <f>AI244*60</f>
        <v>#VALUE!</v>
      </c>
      <c r="AL245" s="216" t="s">
        <v>277</v>
      </c>
      <c r="AM245" s="215" t="e">
        <f>AK245*6076.12</f>
        <v>#VALUE!</v>
      </c>
      <c r="AN245" s="216" t="s">
        <v>280</v>
      </c>
      <c r="AO245" s="215">
        <f>AE245*PI()/180</f>
        <v>1.2350098140098296</v>
      </c>
      <c r="AP245" s="216" t="s">
        <v>283</v>
      </c>
      <c r="AQ245" s="215" t="e">
        <f>AG245*PI()/180</f>
        <v>#VALUE!</v>
      </c>
      <c r="AR245" s="216" t="s">
        <v>285</v>
      </c>
      <c r="AS245" s="214" t="e">
        <f>IF(360+AS244/(2*PI())*360&gt;360,AS244/(PI())*360,360+AS244/(2*PI())*360)</f>
        <v>#VALUE!</v>
      </c>
      <c r="AT245" s="218"/>
      <c r="AU245" s="218"/>
    </row>
    <row r="246" spans="1:47" s="120" customFormat="1" ht="15.95" customHeight="1" thickBot="1" x14ac:dyDescent="0.3">
      <c r="A246" s="173">
        <v>45</v>
      </c>
      <c r="B246" s="345"/>
      <c r="C246" s="324"/>
      <c r="D246" s="176" t="s">
        <v>243</v>
      </c>
      <c r="E246" s="320" t="s">
        <v>261</v>
      </c>
      <c r="F246" s="321"/>
      <c r="G246" s="321"/>
      <c r="H246" s="321"/>
      <c r="I246" s="321"/>
      <c r="J246" s="322"/>
      <c r="K246" s="126" t="s">
        <v>16</v>
      </c>
      <c r="L246" s="232" t="s">
        <v>288</v>
      </c>
      <c r="M246" s="127" t="s">
        <v>250</v>
      </c>
      <c r="N246" s="306" t="s">
        <v>4</v>
      </c>
      <c r="O246" s="307" t="s">
        <v>18</v>
      </c>
      <c r="P246" s="308" t="s">
        <v>188</v>
      </c>
      <c r="Q246" s="341"/>
      <c r="R246" s="340"/>
      <c r="S246" s="340"/>
      <c r="T246" s="340"/>
      <c r="U246" s="359"/>
      <c r="V246" s="360"/>
      <c r="W246" s="360"/>
      <c r="X246" s="360"/>
      <c r="Y246" s="361"/>
      <c r="Z246" s="519"/>
      <c r="AA246" s="520"/>
      <c r="AB246" s="521"/>
      <c r="AC246" s="219"/>
      <c r="AD246" s="218"/>
      <c r="AE246" s="218"/>
      <c r="AF246" s="218"/>
      <c r="AG246" s="218"/>
      <c r="AH246" s="218"/>
      <c r="AI246" s="218"/>
      <c r="AJ246" s="218"/>
      <c r="AK246" s="218"/>
      <c r="AL246" s="218"/>
      <c r="AM246" s="218"/>
      <c r="AN246" s="218"/>
      <c r="AO246" s="218"/>
      <c r="AP246" s="218"/>
      <c r="AQ246" s="218"/>
      <c r="AR246" s="216" t="s">
        <v>286</v>
      </c>
      <c r="AS246" s="214" t="e">
        <f>61.582*ACOS(SIN(AE244)*SIN(AG244)+COS(AE244)*COS(AG244)*(AE245-AG245))*6076.12</f>
        <v>#VALUE!</v>
      </c>
      <c r="AT246" s="218"/>
      <c r="AU246" s="218"/>
    </row>
    <row r="247" spans="1:47" s="119" customFormat="1" ht="35.1" customHeight="1" thickTop="1" thickBot="1" x14ac:dyDescent="0.3">
      <c r="A247" s="251" t="str">
        <f>IF(Z244=1,"VERIFIED",IF(AA244=1,"CHECKED",IF(V244=1,"RECHECK",IF(X244=1,"VERIFY",IF(Y244=1,"NEED APP","NOT SCHED")))))</f>
        <v>NEED APP</v>
      </c>
      <c r="B247" s="346"/>
      <c r="C247" s="325"/>
      <c r="D247" s="177" t="s">
        <v>192</v>
      </c>
      <c r="E247" s="190" t="s">
        <v>0</v>
      </c>
      <c r="F247" s="194" t="s">
        <v>0</v>
      </c>
      <c r="G247" s="185" t="s">
        <v>0</v>
      </c>
      <c r="H247" s="184" t="s">
        <v>0</v>
      </c>
      <c r="I247" s="194" t="s">
        <v>0</v>
      </c>
      <c r="J247" s="185" t="s">
        <v>0</v>
      </c>
      <c r="K247" s="130" t="str">
        <f>$N$7</f>
        <v xml:space="preserve"> </v>
      </c>
      <c r="L247" s="225" t="str">
        <f>IF(E247=" ","Not being used ",AU244*6076.12)</f>
        <v xml:space="preserve">Not being used </v>
      </c>
      <c r="M247" s="224">
        <v>0</v>
      </c>
      <c r="N247" s="153" t="str">
        <f>IF(W244=1,"Need Photo","Has Photo")</f>
        <v>Need Photo</v>
      </c>
      <c r="O247" s="309" t="s">
        <v>260</v>
      </c>
      <c r="P247" s="310" t="str">
        <f>IF(E247=" ","Not being used",(IF(L247&gt;O244,"OFF STA","ON STA")))</f>
        <v>Not being used</v>
      </c>
      <c r="Q247" s="342"/>
      <c r="R247" s="343"/>
      <c r="S247" s="343"/>
      <c r="T247" s="343"/>
      <c r="U247" s="362"/>
      <c r="V247" s="363"/>
      <c r="W247" s="363"/>
      <c r="X247" s="363"/>
      <c r="Y247" s="364"/>
      <c r="Z247" s="545"/>
      <c r="AA247" s="546"/>
      <c r="AB247" s="547"/>
      <c r="AC247" s="118"/>
    </row>
    <row r="248" spans="1:47" s="119" customFormat="1" ht="78" customHeight="1" thickTop="1" thickBot="1" x14ac:dyDescent="0.3">
      <c r="A248" s="314" t="s">
        <v>264</v>
      </c>
      <c r="B248" s="315"/>
      <c r="C248" s="315"/>
      <c r="D248" s="315"/>
      <c r="E248" s="315"/>
      <c r="F248" s="315"/>
      <c r="G248" s="315"/>
      <c r="H248" s="315"/>
      <c r="I248" s="315"/>
      <c r="J248" s="315"/>
      <c r="K248" s="315"/>
      <c r="L248" s="315"/>
      <c r="M248" s="315"/>
      <c r="N248" s="315"/>
      <c r="O248" s="315"/>
      <c r="P248" s="315"/>
      <c r="Q248" s="315"/>
      <c r="R248" s="315"/>
      <c r="S248" s="315"/>
      <c r="T248" s="315"/>
      <c r="U248" s="237"/>
      <c r="V248" s="161"/>
      <c r="W248" s="161"/>
      <c r="X248" s="161"/>
      <c r="Y248" s="162"/>
      <c r="Z248" s="267"/>
      <c r="AA248" s="268"/>
      <c r="AB248" s="269"/>
      <c r="AC248" s="118"/>
    </row>
    <row r="249" spans="1:47" s="7" customFormat="1" ht="16.5" customHeight="1" thickTop="1" thickBot="1" x14ac:dyDescent="0.3">
      <c r="A249" s="299" t="s">
        <v>403</v>
      </c>
      <c r="B249" s="279" t="s">
        <v>309</v>
      </c>
      <c r="C249" s="280"/>
      <c r="D249" s="281"/>
      <c r="E249" s="282" t="s">
        <v>249</v>
      </c>
      <c r="F249" s="283"/>
      <c r="G249" s="284"/>
      <c r="H249" s="285" t="s">
        <v>251</v>
      </c>
      <c r="I249" s="283"/>
      <c r="J249" s="284"/>
      <c r="K249" s="294" t="s">
        <v>0</v>
      </c>
      <c r="L249" s="295" t="s">
        <v>0</v>
      </c>
      <c r="M249" s="296" t="s">
        <v>0</v>
      </c>
      <c r="N249" s="297" t="s">
        <v>0</v>
      </c>
      <c r="O249" s="298"/>
      <c r="P249" s="316" t="str">
        <f>$P$2</f>
        <v>D06 - ECHO - Marion Run</v>
      </c>
      <c r="Q249" s="316"/>
      <c r="R249" s="316"/>
      <c r="S249" s="316"/>
      <c r="T249" s="316"/>
      <c r="U249" s="293"/>
      <c r="V249" s="289"/>
      <c r="W249" s="290"/>
      <c r="X249" s="291"/>
      <c r="Y249" s="289"/>
      <c r="Z249" s="291"/>
      <c r="AA249" s="289"/>
      <c r="AB249" s="292"/>
      <c r="AC249" s="8"/>
    </row>
    <row r="250" spans="1:47" s="117" customFormat="1" ht="9" customHeight="1" thickTop="1" thickBot="1" x14ac:dyDescent="0.3">
      <c r="A250" s="233"/>
      <c r="B250" s="132" t="s">
        <v>11</v>
      </c>
      <c r="C250" s="133"/>
      <c r="D250" s="134" t="s">
        <v>12</v>
      </c>
      <c r="E250" s="187" t="s">
        <v>246</v>
      </c>
      <c r="F250" s="187" t="s">
        <v>247</v>
      </c>
      <c r="G250" s="179" t="s">
        <v>248</v>
      </c>
      <c r="H250" s="134" t="s">
        <v>246</v>
      </c>
      <c r="I250" s="187" t="s">
        <v>247</v>
      </c>
      <c r="J250" s="179" t="s">
        <v>248</v>
      </c>
      <c r="K250" s="135" t="s">
        <v>13</v>
      </c>
      <c r="L250" s="136" t="s">
        <v>14</v>
      </c>
      <c r="M250" s="136" t="s">
        <v>17</v>
      </c>
      <c r="N250" s="137" t="s">
        <v>15</v>
      </c>
      <c r="O250" s="138" t="s">
        <v>19</v>
      </c>
      <c r="P250" s="244" t="s">
        <v>256</v>
      </c>
      <c r="Q250" s="141" t="s">
        <v>252</v>
      </c>
      <c r="R250" s="142"/>
      <c r="S250" s="143" t="s">
        <v>191</v>
      </c>
      <c r="T250" s="235"/>
      <c r="U250" s="311" t="s">
        <v>289</v>
      </c>
      <c r="V250" s="312"/>
      <c r="W250" s="312"/>
      <c r="X250" s="312"/>
      <c r="Y250" s="313"/>
      <c r="Z250" s="144" t="s">
        <v>238</v>
      </c>
      <c r="AA250" s="145" t="s">
        <v>239</v>
      </c>
      <c r="AB250" s="146" t="s">
        <v>240</v>
      </c>
      <c r="AC250" s="209"/>
      <c r="AD250" s="210"/>
      <c r="AE250" s="211" t="s">
        <v>269</v>
      </c>
      <c r="AF250" s="210"/>
      <c r="AG250" s="211" t="s">
        <v>270</v>
      </c>
      <c r="AH250" s="211"/>
      <c r="AI250" s="211" t="s">
        <v>271</v>
      </c>
      <c r="AJ250" s="210"/>
      <c r="AK250" s="212" t="s">
        <v>281</v>
      </c>
      <c r="AL250" s="210"/>
      <c r="AM250" s="211"/>
      <c r="AN250" s="210"/>
      <c r="AO250" s="212" t="s">
        <v>278</v>
      </c>
      <c r="AP250" s="210"/>
      <c r="AQ250" s="211"/>
      <c r="AR250" s="210"/>
      <c r="AS250" s="211"/>
      <c r="AT250" s="210"/>
      <c r="AU250" s="210"/>
    </row>
    <row r="251" spans="1:47" s="120" customFormat="1" ht="15.95" customHeight="1" thickBot="1" x14ac:dyDescent="0.3">
      <c r="A251" s="266" t="s">
        <v>5</v>
      </c>
      <c r="B251" s="344" t="s">
        <v>387</v>
      </c>
      <c r="C251" s="323" t="s">
        <v>0</v>
      </c>
      <c r="D251" s="176" t="s">
        <v>237</v>
      </c>
      <c r="E251" s="188">
        <v>41</v>
      </c>
      <c r="F251" s="192">
        <v>42</v>
      </c>
      <c r="G251" s="125">
        <v>37.020000000000003</v>
      </c>
      <c r="H251" s="166">
        <v>70</v>
      </c>
      <c r="I251" s="192">
        <v>45</v>
      </c>
      <c r="J251" s="125">
        <v>46.44</v>
      </c>
      <c r="K251" s="326" t="s">
        <v>0</v>
      </c>
      <c r="L251" s="328" t="s">
        <v>0</v>
      </c>
      <c r="M251" s="330">
        <v>7.1</v>
      </c>
      <c r="N251" s="539">
        <f>IF(M251=" "," ",(M251+$L$7-M254))</f>
        <v>7.1</v>
      </c>
      <c r="O251" s="541">
        <v>500</v>
      </c>
      <c r="P251" s="543">
        <v>42005</v>
      </c>
      <c r="Q251" s="139" t="s">
        <v>0</v>
      </c>
      <c r="R251" s="140" t="s">
        <v>0</v>
      </c>
      <c r="S251" s="337" t="s">
        <v>0</v>
      </c>
      <c r="T251" s="338"/>
      <c r="U251" s="236">
        <v>1</v>
      </c>
      <c r="V251" s="147" t="s">
        <v>0</v>
      </c>
      <c r="W251" s="148">
        <v>1</v>
      </c>
      <c r="X251" s="149" t="s">
        <v>0</v>
      </c>
      <c r="Y251" s="150">
        <v>1</v>
      </c>
      <c r="Z251" s="151" t="s">
        <v>0</v>
      </c>
      <c r="AA251" s="147" t="s">
        <v>0</v>
      </c>
      <c r="AB251" s="152" t="s">
        <v>0</v>
      </c>
      <c r="AC251" s="213" t="s">
        <v>237</v>
      </c>
      <c r="AD251" s="216" t="s">
        <v>265</v>
      </c>
      <c r="AE251" s="215">
        <f>E251+F251/60+G251/60/60</f>
        <v>41.710283333333336</v>
      </c>
      <c r="AF251" s="216" t="s">
        <v>266</v>
      </c>
      <c r="AG251" s="215" t="e">
        <f>E254+F254/60+G254/60/60</f>
        <v>#VALUE!</v>
      </c>
      <c r="AH251" s="222" t="s">
        <v>272</v>
      </c>
      <c r="AI251" s="215" t="e">
        <f>AG251-AE251</f>
        <v>#VALUE!</v>
      </c>
      <c r="AJ251" s="216" t="s">
        <v>274</v>
      </c>
      <c r="AK251" s="215" t="e">
        <f>AI252*60*COS((AE251+AG251)/2*PI()/180)</f>
        <v>#VALUE!</v>
      </c>
      <c r="AL251" s="216" t="s">
        <v>276</v>
      </c>
      <c r="AM251" s="215" t="e">
        <f>AK251*6076.12</f>
        <v>#VALUE!</v>
      </c>
      <c r="AN251" s="216" t="s">
        <v>279</v>
      </c>
      <c r="AO251" s="215">
        <f>AE251*PI()/180</f>
        <v>0.72798177610638215</v>
      </c>
      <c r="AP251" s="216" t="s">
        <v>282</v>
      </c>
      <c r="AQ251" s="215" t="e">
        <f>AG251 *PI()/180</f>
        <v>#VALUE!</v>
      </c>
      <c r="AR251" s="216" t="s">
        <v>284</v>
      </c>
      <c r="AS251" s="215" t="e">
        <f>1*ATAN2(COS(AO251)*SIN(AQ251)-SIN(AO251)*COS(AQ251)*COS(AQ252-AO252),SIN(AQ252-AO252)*COS(AQ251))</f>
        <v>#VALUE!</v>
      </c>
      <c r="AT251" s="217" t="s">
        <v>287</v>
      </c>
      <c r="AU251" s="223" t="e">
        <f>SQRT(AK252*AK252+AK251*AK251)</f>
        <v>#VALUE!</v>
      </c>
    </row>
    <row r="252" spans="1:47" s="120" customFormat="1" ht="15.95" customHeight="1" thickTop="1" thickBot="1" x14ac:dyDescent="0.3">
      <c r="A252" s="178" t="s">
        <v>0</v>
      </c>
      <c r="B252" s="345"/>
      <c r="C252" s="324"/>
      <c r="D252" s="176" t="s">
        <v>242</v>
      </c>
      <c r="E252" s="317" t="s">
        <v>262</v>
      </c>
      <c r="F252" s="318"/>
      <c r="G252" s="318"/>
      <c r="H252" s="318"/>
      <c r="I252" s="318"/>
      <c r="J252" s="319"/>
      <c r="K252" s="327"/>
      <c r="L252" s="329"/>
      <c r="M252" s="330"/>
      <c r="N252" s="540"/>
      <c r="O252" s="542"/>
      <c r="P252" s="544"/>
      <c r="Q252" s="339" t="s">
        <v>415</v>
      </c>
      <c r="R252" s="340"/>
      <c r="S252" s="340"/>
      <c r="T252" s="340"/>
      <c r="U252" s="356" t="s">
        <v>388</v>
      </c>
      <c r="V252" s="357"/>
      <c r="W252" s="357"/>
      <c r="X252" s="357"/>
      <c r="Y252" s="358"/>
      <c r="Z252" s="516"/>
      <c r="AA252" s="517"/>
      <c r="AB252" s="518"/>
      <c r="AC252" s="213" t="s">
        <v>192</v>
      </c>
      <c r="AD252" s="216" t="s">
        <v>267</v>
      </c>
      <c r="AE252" s="215">
        <f>H251+I251/60+J251/60/60</f>
        <v>70.762900000000002</v>
      </c>
      <c r="AF252" s="216" t="s">
        <v>268</v>
      </c>
      <c r="AG252" s="215" t="e">
        <f>H254+I254/60+J254/60/60</f>
        <v>#VALUE!</v>
      </c>
      <c r="AH252" s="222" t="s">
        <v>273</v>
      </c>
      <c r="AI252" s="215" t="e">
        <f>AE252-AG252</f>
        <v>#VALUE!</v>
      </c>
      <c r="AJ252" s="216" t="s">
        <v>275</v>
      </c>
      <c r="AK252" s="215" t="e">
        <f>AI251*60</f>
        <v>#VALUE!</v>
      </c>
      <c r="AL252" s="216" t="s">
        <v>277</v>
      </c>
      <c r="AM252" s="215" t="e">
        <f>AK252*6076.12</f>
        <v>#VALUE!</v>
      </c>
      <c r="AN252" s="216" t="s">
        <v>280</v>
      </c>
      <c r="AO252" s="215">
        <f>AE252*PI()/180</f>
        <v>1.2350455932594955</v>
      </c>
      <c r="AP252" s="216" t="s">
        <v>283</v>
      </c>
      <c r="AQ252" s="215" t="e">
        <f>AG252*PI()/180</f>
        <v>#VALUE!</v>
      </c>
      <c r="AR252" s="216" t="s">
        <v>285</v>
      </c>
      <c r="AS252" s="214" t="e">
        <f>IF(360+AS251/(2*PI())*360&gt;360,AS251/(PI())*360,360+AS251/(2*PI())*360)</f>
        <v>#VALUE!</v>
      </c>
      <c r="AT252" s="218"/>
      <c r="AU252" s="218"/>
    </row>
    <row r="253" spans="1:47" s="120" customFormat="1" ht="15.95" customHeight="1" thickBot="1" x14ac:dyDescent="0.3">
      <c r="A253" s="173">
        <v>46</v>
      </c>
      <c r="B253" s="345"/>
      <c r="C253" s="324"/>
      <c r="D253" s="176" t="s">
        <v>243</v>
      </c>
      <c r="E253" s="320" t="s">
        <v>261</v>
      </c>
      <c r="F253" s="321"/>
      <c r="G253" s="321"/>
      <c r="H253" s="321"/>
      <c r="I253" s="321"/>
      <c r="J253" s="322"/>
      <c r="K253" s="126" t="s">
        <v>16</v>
      </c>
      <c r="L253" s="232" t="s">
        <v>288</v>
      </c>
      <c r="M253" s="127" t="s">
        <v>250</v>
      </c>
      <c r="N253" s="306" t="s">
        <v>4</v>
      </c>
      <c r="O253" s="307" t="s">
        <v>18</v>
      </c>
      <c r="P253" s="308" t="s">
        <v>188</v>
      </c>
      <c r="Q253" s="341"/>
      <c r="R253" s="340"/>
      <c r="S253" s="340"/>
      <c r="T253" s="340"/>
      <c r="U253" s="359"/>
      <c r="V253" s="360"/>
      <c r="W253" s="360"/>
      <c r="X253" s="360"/>
      <c r="Y253" s="361"/>
      <c r="Z253" s="519"/>
      <c r="AA253" s="520"/>
      <c r="AB253" s="521"/>
      <c r="AC253" s="219"/>
      <c r="AD253" s="218"/>
      <c r="AE253" s="218"/>
      <c r="AF253" s="218"/>
      <c r="AG253" s="218"/>
      <c r="AH253" s="218"/>
      <c r="AI253" s="218"/>
      <c r="AJ253" s="218"/>
      <c r="AK253" s="218"/>
      <c r="AL253" s="218"/>
      <c r="AM253" s="218"/>
      <c r="AN253" s="218"/>
      <c r="AO253" s="218"/>
      <c r="AP253" s="218"/>
      <c r="AQ253" s="218"/>
      <c r="AR253" s="216" t="s">
        <v>286</v>
      </c>
      <c r="AS253" s="214" t="e">
        <f>61.582*ACOS(SIN(AE251)*SIN(AG251)+COS(AE251)*COS(AG251)*(AE252-AG252))*6076.12</f>
        <v>#VALUE!</v>
      </c>
      <c r="AT253" s="218"/>
      <c r="AU253" s="218"/>
    </row>
    <row r="254" spans="1:47" s="119" customFormat="1" ht="35.1" customHeight="1" thickTop="1" thickBot="1" x14ac:dyDescent="0.3">
      <c r="A254" s="251" t="str">
        <f>IF(Z251=1,"VERIFIED",IF(AA251=1,"CHECKED",IF(V251=1,"RECHECK",IF(X251=1,"VERIFY",IF(Y251=1,"NEED APP","NOT SCHED")))))</f>
        <v>NEED APP</v>
      </c>
      <c r="B254" s="346"/>
      <c r="C254" s="325"/>
      <c r="D254" s="177" t="s">
        <v>192</v>
      </c>
      <c r="E254" s="190" t="s">
        <v>0</v>
      </c>
      <c r="F254" s="194" t="s">
        <v>0</v>
      </c>
      <c r="G254" s="185" t="s">
        <v>0</v>
      </c>
      <c r="H254" s="184" t="s">
        <v>0</v>
      </c>
      <c r="I254" s="194" t="s">
        <v>0</v>
      </c>
      <c r="J254" s="185" t="s">
        <v>0</v>
      </c>
      <c r="K254" s="130" t="str">
        <f>$N$7</f>
        <v xml:space="preserve"> </v>
      </c>
      <c r="L254" s="225" t="str">
        <f>IF(E254=" ","Not being used ",AU251*6076.12)</f>
        <v xml:space="preserve">Not being used </v>
      </c>
      <c r="M254" s="224">
        <v>0</v>
      </c>
      <c r="N254" s="153" t="str">
        <f>IF(W251=1,"Need Photo","Has Photo")</f>
        <v>Need Photo</v>
      </c>
      <c r="O254" s="309" t="s">
        <v>260</v>
      </c>
      <c r="P254" s="310" t="str">
        <f>IF(E254=" ","Not being used",(IF(L254&gt;O251,"OFF STA","ON STA")))</f>
        <v>Not being used</v>
      </c>
      <c r="Q254" s="342"/>
      <c r="R254" s="343"/>
      <c r="S254" s="343"/>
      <c r="T254" s="343"/>
      <c r="U254" s="362"/>
      <c r="V254" s="363"/>
      <c r="W254" s="363"/>
      <c r="X254" s="363"/>
      <c r="Y254" s="364"/>
      <c r="Z254" s="545"/>
      <c r="AA254" s="546"/>
      <c r="AB254" s="547"/>
      <c r="AC254" s="118"/>
    </row>
    <row r="255" spans="1:47" s="117" customFormat="1" ht="9" customHeight="1" thickTop="1" thickBot="1" x14ac:dyDescent="0.3">
      <c r="A255" s="233"/>
      <c r="B255" s="132" t="s">
        <v>11</v>
      </c>
      <c r="C255" s="133"/>
      <c r="D255" s="134" t="s">
        <v>12</v>
      </c>
      <c r="E255" s="187" t="s">
        <v>246</v>
      </c>
      <c r="F255" s="187" t="s">
        <v>247</v>
      </c>
      <c r="G255" s="179" t="s">
        <v>248</v>
      </c>
      <c r="H255" s="134" t="s">
        <v>246</v>
      </c>
      <c r="I255" s="187" t="s">
        <v>247</v>
      </c>
      <c r="J255" s="179" t="s">
        <v>248</v>
      </c>
      <c r="K255" s="135" t="s">
        <v>13</v>
      </c>
      <c r="L255" s="136" t="s">
        <v>14</v>
      </c>
      <c r="M255" s="136" t="s">
        <v>17</v>
      </c>
      <c r="N255" s="137" t="s">
        <v>15</v>
      </c>
      <c r="O255" s="138" t="s">
        <v>19</v>
      </c>
      <c r="P255" s="244" t="s">
        <v>256</v>
      </c>
      <c r="Q255" s="141" t="s">
        <v>252</v>
      </c>
      <c r="R255" s="142"/>
      <c r="S255" s="143" t="s">
        <v>191</v>
      </c>
      <c r="T255" s="235"/>
      <c r="U255" s="311" t="s">
        <v>289</v>
      </c>
      <c r="V255" s="312"/>
      <c r="W255" s="312"/>
      <c r="X255" s="312"/>
      <c r="Y255" s="313"/>
      <c r="Z255" s="170" t="s">
        <v>238</v>
      </c>
      <c r="AA255" s="171" t="s">
        <v>239</v>
      </c>
      <c r="AB255" s="172" t="s">
        <v>240</v>
      </c>
      <c r="AC255" s="209"/>
      <c r="AD255" s="210"/>
      <c r="AE255" s="211" t="s">
        <v>269</v>
      </c>
      <c r="AF255" s="210"/>
      <c r="AG255" s="211" t="s">
        <v>270</v>
      </c>
      <c r="AH255" s="211"/>
      <c r="AI255" s="211" t="s">
        <v>271</v>
      </c>
      <c r="AJ255" s="210"/>
      <c r="AK255" s="212" t="s">
        <v>281</v>
      </c>
      <c r="AL255" s="210"/>
      <c r="AM255" s="211"/>
      <c r="AN255" s="210"/>
      <c r="AO255" s="212" t="s">
        <v>278</v>
      </c>
      <c r="AP255" s="210"/>
      <c r="AQ255" s="211"/>
      <c r="AR255" s="210"/>
      <c r="AS255" s="211"/>
      <c r="AT255" s="210"/>
      <c r="AU255" s="210"/>
    </row>
    <row r="256" spans="1:47" s="120" customFormat="1" ht="15.95" customHeight="1" thickBot="1" x14ac:dyDescent="0.3">
      <c r="A256" s="266" t="s">
        <v>5</v>
      </c>
      <c r="B256" s="344" t="s">
        <v>387</v>
      </c>
      <c r="C256" s="323" t="s">
        <v>0</v>
      </c>
      <c r="D256" s="176" t="s">
        <v>237</v>
      </c>
      <c r="E256" s="188">
        <v>41</v>
      </c>
      <c r="F256" s="192">
        <v>42</v>
      </c>
      <c r="G256" s="125">
        <v>23.4</v>
      </c>
      <c r="H256" s="166">
        <v>70</v>
      </c>
      <c r="I256" s="192">
        <v>45</v>
      </c>
      <c r="J256" s="125">
        <v>31.5</v>
      </c>
      <c r="K256" s="326" t="s">
        <v>0</v>
      </c>
      <c r="L256" s="328" t="s">
        <v>0</v>
      </c>
      <c r="M256" s="330">
        <v>10.9</v>
      </c>
      <c r="N256" s="539">
        <f>IF(M256=" "," ",(M256+$L$7-M259))</f>
        <v>10.9</v>
      </c>
      <c r="O256" s="541">
        <v>500</v>
      </c>
      <c r="P256" s="548">
        <v>41640</v>
      </c>
      <c r="Q256" s="139" t="s">
        <v>0</v>
      </c>
      <c r="R256" s="140" t="s">
        <v>0</v>
      </c>
      <c r="S256" s="337" t="s">
        <v>0</v>
      </c>
      <c r="T256" s="338"/>
      <c r="U256" s="236">
        <v>1</v>
      </c>
      <c r="V256" s="147" t="s">
        <v>0</v>
      </c>
      <c r="W256" s="148">
        <v>1</v>
      </c>
      <c r="X256" s="149" t="s">
        <v>0</v>
      </c>
      <c r="Y256" s="150">
        <v>1</v>
      </c>
      <c r="Z256" s="168" t="s">
        <v>0</v>
      </c>
      <c r="AA256" s="167" t="s">
        <v>0</v>
      </c>
      <c r="AB256" s="169" t="s">
        <v>0</v>
      </c>
      <c r="AC256" s="213" t="s">
        <v>237</v>
      </c>
      <c r="AD256" s="216" t="s">
        <v>265</v>
      </c>
      <c r="AE256" s="215">
        <f>E256+F256/60+G256/60/60</f>
        <v>41.706500000000005</v>
      </c>
      <c r="AF256" s="216" t="s">
        <v>266</v>
      </c>
      <c r="AG256" s="215" t="e">
        <f>E259+F259/60+G259/60/60</f>
        <v>#VALUE!</v>
      </c>
      <c r="AH256" s="222" t="s">
        <v>272</v>
      </c>
      <c r="AI256" s="215" t="e">
        <f>AG256-AE256</f>
        <v>#VALUE!</v>
      </c>
      <c r="AJ256" s="216" t="s">
        <v>274</v>
      </c>
      <c r="AK256" s="215" t="e">
        <f>AI257*60*COS((AE256+AG256)/2*PI()/180)</f>
        <v>#VALUE!</v>
      </c>
      <c r="AL256" s="216" t="s">
        <v>276</v>
      </c>
      <c r="AM256" s="215" t="e">
        <f>AK256*6076.12</f>
        <v>#VALUE!</v>
      </c>
      <c r="AN256" s="216" t="s">
        <v>279</v>
      </c>
      <c r="AO256" s="215">
        <f>AE256*PI()/180</f>
        <v>0.7279157444830151</v>
      </c>
      <c r="AP256" s="216" t="s">
        <v>282</v>
      </c>
      <c r="AQ256" s="215" t="e">
        <f>AG256 *PI()/180</f>
        <v>#VALUE!</v>
      </c>
      <c r="AR256" s="216" t="s">
        <v>284</v>
      </c>
      <c r="AS256" s="215" t="e">
        <f>1*ATAN2(COS(AO256)*SIN(AQ256)-SIN(AO256)*COS(AQ256)*COS(AQ257-AO257),SIN(AQ257-AO257)*COS(AQ256))</f>
        <v>#VALUE!</v>
      </c>
      <c r="AT256" s="217" t="s">
        <v>287</v>
      </c>
      <c r="AU256" s="223" t="e">
        <f>SQRT(AK257*AK257+AK256*AK256)</f>
        <v>#VALUE!</v>
      </c>
    </row>
    <row r="257" spans="1:47" s="120" customFormat="1" ht="15.95" customHeight="1" thickTop="1" thickBot="1" x14ac:dyDescent="0.3">
      <c r="A257" s="178" t="s">
        <v>0</v>
      </c>
      <c r="B257" s="345"/>
      <c r="C257" s="324"/>
      <c r="D257" s="176" t="s">
        <v>242</v>
      </c>
      <c r="E257" s="317" t="s">
        <v>262</v>
      </c>
      <c r="F257" s="318"/>
      <c r="G257" s="318"/>
      <c r="H257" s="318"/>
      <c r="I257" s="318"/>
      <c r="J257" s="319"/>
      <c r="K257" s="327"/>
      <c r="L257" s="329"/>
      <c r="M257" s="330"/>
      <c r="N257" s="540"/>
      <c r="O257" s="542"/>
      <c r="P257" s="549"/>
      <c r="Q257" s="339" t="s">
        <v>416</v>
      </c>
      <c r="R257" s="340"/>
      <c r="S257" s="340"/>
      <c r="T257" s="340"/>
      <c r="U257" s="356" t="s">
        <v>388</v>
      </c>
      <c r="V257" s="357"/>
      <c r="W257" s="357"/>
      <c r="X257" s="357"/>
      <c r="Y257" s="358"/>
      <c r="Z257" s="516"/>
      <c r="AA257" s="517"/>
      <c r="AB257" s="518"/>
      <c r="AC257" s="213" t="s">
        <v>192</v>
      </c>
      <c r="AD257" s="216" t="s">
        <v>267</v>
      </c>
      <c r="AE257" s="215">
        <f>H256+I256/60+J256/60/60</f>
        <v>70.758750000000006</v>
      </c>
      <c r="AF257" s="216" t="s">
        <v>268</v>
      </c>
      <c r="AG257" s="215" t="e">
        <f>H259+I259/60+J259/60/60</f>
        <v>#VALUE!</v>
      </c>
      <c r="AH257" s="222" t="s">
        <v>273</v>
      </c>
      <c r="AI257" s="215" t="e">
        <f>AE257-AG257</f>
        <v>#VALUE!</v>
      </c>
      <c r="AJ257" s="216" t="s">
        <v>275</v>
      </c>
      <c r="AK257" s="215" t="e">
        <f>AI256*60</f>
        <v>#VALUE!</v>
      </c>
      <c r="AL257" s="216" t="s">
        <v>277</v>
      </c>
      <c r="AM257" s="215" t="e">
        <f>AK257*6076.12</f>
        <v>#VALUE!</v>
      </c>
      <c r="AN257" s="216" t="s">
        <v>280</v>
      </c>
      <c r="AO257" s="215">
        <f>AE257*PI()/180</f>
        <v>1.2349731620955378</v>
      </c>
      <c r="AP257" s="216" t="s">
        <v>283</v>
      </c>
      <c r="AQ257" s="215" t="e">
        <f>AG257*PI()/180</f>
        <v>#VALUE!</v>
      </c>
      <c r="AR257" s="216" t="s">
        <v>285</v>
      </c>
      <c r="AS257" s="214" t="e">
        <f>IF(360+AS256/(2*PI())*360&gt;360,AS256/(PI())*360,360+AS256/(2*PI())*360)</f>
        <v>#VALUE!</v>
      </c>
      <c r="AT257" s="218"/>
      <c r="AU257" s="218"/>
    </row>
    <row r="258" spans="1:47" s="120" customFormat="1" ht="15.95" customHeight="1" thickBot="1" x14ac:dyDescent="0.3">
      <c r="A258" s="173">
        <v>47</v>
      </c>
      <c r="B258" s="345"/>
      <c r="C258" s="324"/>
      <c r="D258" s="176" t="s">
        <v>243</v>
      </c>
      <c r="E258" s="320" t="s">
        <v>261</v>
      </c>
      <c r="F258" s="321"/>
      <c r="G258" s="321"/>
      <c r="H258" s="321"/>
      <c r="I258" s="321"/>
      <c r="J258" s="322"/>
      <c r="K258" s="126" t="s">
        <v>16</v>
      </c>
      <c r="L258" s="232" t="s">
        <v>288</v>
      </c>
      <c r="M258" s="127" t="s">
        <v>250</v>
      </c>
      <c r="N258" s="306" t="s">
        <v>4</v>
      </c>
      <c r="O258" s="307" t="s">
        <v>18</v>
      </c>
      <c r="P258" s="308" t="s">
        <v>188</v>
      </c>
      <c r="Q258" s="341"/>
      <c r="R258" s="340"/>
      <c r="S258" s="340"/>
      <c r="T258" s="340"/>
      <c r="U258" s="359"/>
      <c r="V258" s="360"/>
      <c r="W258" s="360"/>
      <c r="X258" s="360"/>
      <c r="Y258" s="361"/>
      <c r="Z258" s="519"/>
      <c r="AA258" s="520"/>
      <c r="AB258" s="521"/>
      <c r="AC258" s="219"/>
      <c r="AD258" s="218"/>
      <c r="AE258" s="218"/>
      <c r="AF258" s="218"/>
      <c r="AG258" s="218"/>
      <c r="AH258" s="218"/>
      <c r="AI258" s="218"/>
      <c r="AJ258" s="218"/>
      <c r="AK258" s="218"/>
      <c r="AL258" s="218"/>
      <c r="AM258" s="218"/>
      <c r="AN258" s="218"/>
      <c r="AO258" s="218"/>
      <c r="AP258" s="218"/>
      <c r="AQ258" s="218"/>
      <c r="AR258" s="216" t="s">
        <v>286</v>
      </c>
      <c r="AS258" s="214" t="e">
        <f>61.582*ACOS(SIN(AE256)*SIN(AG256)+COS(AE256)*COS(AG256)*(AE257-AG257))*6076.12</f>
        <v>#VALUE!</v>
      </c>
      <c r="AT258" s="218"/>
      <c r="AU258" s="218"/>
    </row>
    <row r="259" spans="1:47" s="119" customFormat="1" ht="35.1" customHeight="1" thickTop="1" thickBot="1" x14ac:dyDescent="0.3">
      <c r="A259" s="251" t="str">
        <f>IF(Z256=1,"VERIFIED",IF(AA256=1,"CHECKED",IF(V256=1,"RECHECK",IF(X256=1,"VERIFY",IF(Y256=1,"NEED APP","NOT SCHED")))))</f>
        <v>NEED APP</v>
      </c>
      <c r="B259" s="346"/>
      <c r="C259" s="325"/>
      <c r="D259" s="177" t="s">
        <v>192</v>
      </c>
      <c r="E259" s="190" t="s">
        <v>0</v>
      </c>
      <c r="F259" s="194" t="s">
        <v>0</v>
      </c>
      <c r="G259" s="185" t="s">
        <v>0</v>
      </c>
      <c r="H259" s="184" t="s">
        <v>0</v>
      </c>
      <c r="I259" s="194" t="s">
        <v>0</v>
      </c>
      <c r="J259" s="185" t="s">
        <v>0</v>
      </c>
      <c r="K259" s="130" t="str">
        <f>$N$7</f>
        <v xml:space="preserve"> </v>
      </c>
      <c r="L259" s="225" t="str">
        <f>IF(E259=" ","Not being used ",AU256*6076.12)</f>
        <v xml:space="preserve">Not being used </v>
      </c>
      <c r="M259" s="224">
        <v>0</v>
      </c>
      <c r="N259" s="153" t="str">
        <f>IF(W256=1,"Need Photo","Has Photo")</f>
        <v>Need Photo</v>
      </c>
      <c r="O259" s="309" t="s">
        <v>260</v>
      </c>
      <c r="P259" s="310" t="str">
        <f>IF(E259=" ","Not being used",(IF(L259&gt;O256,"OFF STA","ON STA")))</f>
        <v>Not being used</v>
      </c>
      <c r="Q259" s="342"/>
      <c r="R259" s="343"/>
      <c r="S259" s="343"/>
      <c r="T259" s="343"/>
      <c r="U259" s="362"/>
      <c r="V259" s="363"/>
      <c r="W259" s="363"/>
      <c r="X259" s="363"/>
      <c r="Y259" s="364"/>
      <c r="Z259" s="519"/>
      <c r="AA259" s="520"/>
      <c r="AB259" s="521"/>
      <c r="AC259" s="118"/>
    </row>
    <row r="260" spans="1:47" s="117" customFormat="1" ht="9" customHeight="1" thickTop="1" thickBot="1" x14ac:dyDescent="0.3">
      <c r="A260" s="233"/>
      <c r="B260" s="132" t="s">
        <v>11</v>
      </c>
      <c r="C260" s="133"/>
      <c r="D260" s="134" t="s">
        <v>12</v>
      </c>
      <c r="E260" s="187" t="s">
        <v>246</v>
      </c>
      <c r="F260" s="187" t="s">
        <v>247</v>
      </c>
      <c r="G260" s="179" t="s">
        <v>248</v>
      </c>
      <c r="H260" s="134" t="s">
        <v>246</v>
      </c>
      <c r="I260" s="187" t="s">
        <v>247</v>
      </c>
      <c r="J260" s="179" t="s">
        <v>248</v>
      </c>
      <c r="K260" s="135" t="s">
        <v>13</v>
      </c>
      <c r="L260" s="136" t="s">
        <v>14</v>
      </c>
      <c r="M260" s="136" t="s">
        <v>17</v>
      </c>
      <c r="N260" s="137" t="s">
        <v>15</v>
      </c>
      <c r="O260" s="138">
        <v>4</v>
      </c>
      <c r="P260" s="244" t="s">
        <v>256</v>
      </c>
      <c r="Q260" s="141" t="s">
        <v>252</v>
      </c>
      <c r="R260" s="142"/>
      <c r="S260" s="143" t="s">
        <v>191</v>
      </c>
      <c r="T260" s="235"/>
      <c r="U260" s="311" t="s">
        <v>289</v>
      </c>
      <c r="V260" s="312"/>
      <c r="W260" s="312"/>
      <c r="X260" s="312"/>
      <c r="Y260" s="313"/>
      <c r="Z260" s="170" t="s">
        <v>238</v>
      </c>
      <c r="AA260" s="171" t="s">
        <v>239</v>
      </c>
      <c r="AB260" s="172" t="s">
        <v>240</v>
      </c>
      <c r="AC260" s="209"/>
      <c r="AD260" s="210"/>
      <c r="AE260" s="211" t="s">
        <v>269</v>
      </c>
      <c r="AF260" s="210"/>
      <c r="AG260" s="211" t="s">
        <v>270</v>
      </c>
      <c r="AH260" s="211"/>
      <c r="AI260" s="211" t="s">
        <v>271</v>
      </c>
      <c r="AJ260" s="210"/>
      <c r="AK260" s="212" t="s">
        <v>281</v>
      </c>
      <c r="AL260" s="210"/>
      <c r="AM260" s="211"/>
      <c r="AN260" s="210"/>
      <c r="AO260" s="212" t="s">
        <v>278</v>
      </c>
      <c r="AP260" s="210"/>
      <c r="AQ260" s="211"/>
      <c r="AR260" s="210"/>
      <c r="AS260" s="211"/>
      <c r="AT260" s="210"/>
      <c r="AU260" s="210"/>
    </row>
    <row r="261" spans="1:47" s="120" customFormat="1" ht="15.95" customHeight="1" thickBot="1" x14ac:dyDescent="0.3">
      <c r="A261" s="266" t="s">
        <v>5</v>
      </c>
      <c r="B261" s="344" t="s">
        <v>389</v>
      </c>
      <c r="C261" s="323" t="s">
        <v>0</v>
      </c>
      <c r="D261" s="176" t="s">
        <v>237</v>
      </c>
      <c r="E261" s="188">
        <v>41</v>
      </c>
      <c r="F261" s="192">
        <v>40</v>
      </c>
      <c r="G261" s="125">
        <v>8.58</v>
      </c>
      <c r="H261" s="166">
        <v>70</v>
      </c>
      <c r="I261" s="192">
        <v>43</v>
      </c>
      <c r="J261" s="125">
        <v>19.8</v>
      </c>
      <c r="K261" s="326" t="s">
        <v>0</v>
      </c>
      <c r="L261" s="328" t="s">
        <v>0</v>
      </c>
      <c r="M261" s="330">
        <v>18.899999999999999</v>
      </c>
      <c r="N261" s="539">
        <f>IF(M261=" "," ",(M261+$L$7-M264))</f>
        <v>18.899999999999999</v>
      </c>
      <c r="O261" s="541">
        <v>500</v>
      </c>
      <c r="P261" s="548">
        <v>42005</v>
      </c>
      <c r="Q261" s="139" t="s">
        <v>0</v>
      </c>
      <c r="R261" s="140" t="s">
        <v>0</v>
      </c>
      <c r="S261" s="337" t="s">
        <v>0</v>
      </c>
      <c r="T261" s="338"/>
      <c r="U261" s="236">
        <v>1</v>
      </c>
      <c r="V261" s="147" t="s">
        <v>0</v>
      </c>
      <c r="W261" s="148">
        <v>1</v>
      </c>
      <c r="X261" s="149" t="s">
        <v>0</v>
      </c>
      <c r="Y261" s="150">
        <v>1</v>
      </c>
      <c r="Z261" s="168" t="s">
        <v>0</v>
      </c>
      <c r="AA261" s="167" t="s">
        <v>0</v>
      </c>
      <c r="AB261" s="169" t="s">
        <v>0</v>
      </c>
      <c r="AC261" s="213" t="s">
        <v>237</v>
      </c>
      <c r="AD261" s="216" t="s">
        <v>265</v>
      </c>
      <c r="AE261" s="215">
        <f>E261+F261/60+G261/60/60</f>
        <v>41.669049999999999</v>
      </c>
      <c r="AF261" s="216" t="s">
        <v>266</v>
      </c>
      <c r="AG261" s="215" t="e">
        <f>E264+F264/60+G264/60/60</f>
        <v>#VALUE!</v>
      </c>
      <c r="AH261" s="222" t="s">
        <v>272</v>
      </c>
      <c r="AI261" s="215" t="e">
        <f>AG261-AE261</f>
        <v>#VALUE!</v>
      </c>
      <c r="AJ261" s="216" t="s">
        <v>274</v>
      </c>
      <c r="AK261" s="215" t="e">
        <f>AI262*60*COS((AE261+AG261)/2*PI()/180)</f>
        <v>#VALUE!</v>
      </c>
      <c r="AL261" s="216" t="s">
        <v>276</v>
      </c>
      <c r="AM261" s="215" t="e">
        <f>AK261*6076.12</f>
        <v>#VALUE!</v>
      </c>
      <c r="AN261" s="216" t="s">
        <v>279</v>
      </c>
      <c r="AO261" s="215">
        <f>AE261*PI()/180</f>
        <v>0.72726211867814305</v>
      </c>
      <c r="AP261" s="216" t="s">
        <v>282</v>
      </c>
      <c r="AQ261" s="215" t="e">
        <f>AG261 *PI()/180</f>
        <v>#VALUE!</v>
      </c>
      <c r="AR261" s="216" t="s">
        <v>284</v>
      </c>
      <c r="AS261" s="215" t="e">
        <f>1*ATAN2(COS(AO261)*SIN(AQ261)-SIN(AO261)*COS(AQ261)*COS(AQ262-AO262),SIN(AQ262-AO262)*COS(AQ261))</f>
        <v>#VALUE!</v>
      </c>
      <c r="AT261" s="217" t="s">
        <v>287</v>
      </c>
      <c r="AU261" s="223" t="e">
        <f>SQRT(AK262*AK262+AK261*AK261)</f>
        <v>#VALUE!</v>
      </c>
    </row>
    <row r="262" spans="1:47" s="120" customFormat="1" ht="15.95" customHeight="1" thickTop="1" thickBot="1" x14ac:dyDescent="0.3">
      <c r="A262" s="178" t="s">
        <v>0</v>
      </c>
      <c r="B262" s="345"/>
      <c r="C262" s="324"/>
      <c r="D262" s="176" t="s">
        <v>242</v>
      </c>
      <c r="E262" s="317" t="s">
        <v>262</v>
      </c>
      <c r="F262" s="318"/>
      <c r="G262" s="318"/>
      <c r="H262" s="318"/>
      <c r="I262" s="318"/>
      <c r="J262" s="319"/>
      <c r="K262" s="327"/>
      <c r="L262" s="329"/>
      <c r="M262" s="330"/>
      <c r="N262" s="540"/>
      <c r="O262" s="542"/>
      <c r="P262" s="549"/>
      <c r="Q262" s="339" t="s">
        <v>415</v>
      </c>
      <c r="R262" s="340"/>
      <c r="S262" s="340"/>
      <c r="T262" s="340"/>
      <c r="U262" s="356" t="s">
        <v>388</v>
      </c>
      <c r="V262" s="357"/>
      <c r="W262" s="357"/>
      <c r="X262" s="357"/>
      <c r="Y262" s="358"/>
      <c r="Z262" s="516"/>
      <c r="AA262" s="517"/>
      <c r="AB262" s="518"/>
      <c r="AC262" s="213" t="s">
        <v>192</v>
      </c>
      <c r="AD262" s="216" t="s">
        <v>267</v>
      </c>
      <c r="AE262" s="215">
        <f>H261+I261/60+J261/60/60</f>
        <v>70.722166666666666</v>
      </c>
      <c r="AF262" s="216" t="s">
        <v>268</v>
      </c>
      <c r="AG262" s="215" t="e">
        <f>H264+I264/60+J264/60/60</f>
        <v>#VALUE!</v>
      </c>
      <c r="AH262" s="222" t="s">
        <v>273</v>
      </c>
      <c r="AI262" s="215" t="e">
        <f>AE262-AG262</f>
        <v>#VALUE!</v>
      </c>
      <c r="AJ262" s="216" t="s">
        <v>275</v>
      </c>
      <c r="AK262" s="215" t="e">
        <f>AI261*60</f>
        <v>#VALUE!</v>
      </c>
      <c r="AL262" s="216" t="s">
        <v>277</v>
      </c>
      <c r="AM262" s="215" t="e">
        <f>AK262*6076.12</f>
        <v>#VALUE!</v>
      </c>
      <c r="AN262" s="216" t="s">
        <v>280</v>
      </c>
      <c r="AO262" s="215">
        <f>AE262*PI()/180</f>
        <v>1.2343346624775164</v>
      </c>
      <c r="AP262" s="216" t="s">
        <v>283</v>
      </c>
      <c r="AQ262" s="215" t="e">
        <f>AG262*PI()/180</f>
        <v>#VALUE!</v>
      </c>
      <c r="AR262" s="216" t="s">
        <v>285</v>
      </c>
      <c r="AS262" s="214" t="e">
        <f>IF(360+AS261/(2*PI())*360&gt;360,AS261/(PI())*360,360+AS261/(2*PI())*360)</f>
        <v>#VALUE!</v>
      </c>
      <c r="AT262" s="218"/>
      <c r="AU262" s="218"/>
    </row>
    <row r="263" spans="1:47" s="120" customFormat="1" ht="15.95" customHeight="1" thickBot="1" x14ac:dyDescent="0.3">
      <c r="A263" s="173">
        <v>48</v>
      </c>
      <c r="B263" s="345"/>
      <c r="C263" s="324"/>
      <c r="D263" s="176" t="s">
        <v>243</v>
      </c>
      <c r="E263" s="320" t="s">
        <v>261</v>
      </c>
      <c r="F263" s="321"/>
      <c r="G263" s="321"/>
      <c r="H263" s="321"/>
      <c r="I263" s="321"/>
      <c r="J263" s="322"/>
      <c r="K263" s="126" t="s">
        <v>16</v>
      </c>
      <c r="L263" s="232" t="s">
        <v>288</v>
      </c>
      <c r="M263" s="127" t="s">
        <v>250</v>
      </c>
      <c r="N263" s="128" t="s">
        <v>4</v>
      </c>
      <c r="O263" s="129" t="s">
        <v>18</v>
      </c>
      <c r="P263" s="245" t="s">
        <v>188</v>
      </c>
      <c r="Q263" s="341"/>
      <c r="R263" s="340"/>
      <c r="S263" s="340"/>
      <c r="T263" s="340"/>
      <c r="U263" s="359"/>
      <c r="V263" s="360"/>
      <c r="W263" s="360"/>
      <c r="X263" s="360"/>
      <c r="Y263" s="361"/>
      <c r="Z263" s="519"/>
      <c r="AA263" s="520"/>
      <c r="AB263" s="521"/>
      <c r="AC263" s="219"/>
      <c r="AD263" s="218"/>
      <c r="AE263" s="218"/>
      <c r="AF263" s="218"/>
      <c r="AG263" s="218"/>
      <c r="AH263" s="218"/>
      <c r="AI263" s="218"/>
      <c r="AJ263" s="218"/>
      <c r="AK263" s="218"/>
      <c r="AL263" s="218"/>
      <c r="AM263" s="218"/>
      <c r="AN263" s="218"/>
      <c r="AO263" s="218"/>
      <c r="AP263" s="218"/>
      <c r="AQ263" s="218"/>
      <c r="AR263" s="216" t="s">
        <v>286</v>
      </c>
      <c r="AS263" s="214" t="e">
        <f>61.582*ACOS(SIN(AE261)*SIN(AG261)+COS(AE261)*COS(AG261)*(AE262-AG262))*6076.12</f>
        <v>#VALUE!</v>
      </c>
      <c r="AT263" s="218"/>
      <c r="AU263" s="218"/>
    </row>
    <row r="264" spans="1:47" s="119" customFormat="1" ht="35.1" customHeight="1" thickTop="1" thickBot="1" x14ac:dyDescent="0.3">
      <c r="A264" s="251" t="str">
        <f>IF(Z261=1,"VERIFIED",IF(AA261=1,"CHECKED",IF(V261=1,"RECHECK",IF(X261=1,"VERIFY",IF(Y261=1,"NEED APP","NOT SCHED")))))</f>
        <v>NEED APP</v>
      </c>
      <c r="B264" s="346"/>
      <c r="C264" s="325"/>
      <c r="D264" s="177" t="s">
        <v>192</v>
      </c>
      <c r="E264" s="190" t="s">
        <v>0</v>
      </c>
      <c r="F264" s="194" t="s">
        <v>0</v>
      </c>
      <c r="G264" s="185" t="s">
        <v>0</v>
      </c>
      <c r="H264" s="184" t="s">
        <v>0</v>
      </c>
      <c r="I264" s="194" t="s">
        <v>0</v>
      </c>
      <c r="J264" s="185" t="s">
        <v>0</v>
      </c>
      <c r="K264" s="130" t="str">
        <f>$N$7</f>
        <v xml:space="preserve"> </v>
      </c>
      <c r="L264" s="225" t="str">
        <f>IF(E264=" ","Not being used ",AU261*6076.12)</f>
        <v xml:space="preserve">Not being used </v>
      </c>
      <c r="M264" s="224">
        <v>0</v>
      </c>
      <c r="N264" s="153" t="str">
        <f>IF(W261=1,"Need Photo","Has Photo")</f>
        <v>Need Photo</v>
      </c>
      <c r="O264" s="175" t="s">
        <v>260</v>
      </c>
      <c r="P264" s="247" t="str">
        <f>IF(E264=" ","Not being used",(IF(L264&gt;O261,"OFF STA","ON STA")))</f>
        <v>Not being used</v>
      </c>
      <c r="Q264" s="342"/>
      <c r="R264" s="343"/>
      <c r="S264" s="343"/>
      <c r="T264" s="343"/>
      <c r="U264" s="362"/>
      <c r="V264" s="363"/>
      <c r="W264" s="363"/>
      <c r="X264" s="363"/>
      <c r="Y264" s="364"/>
      <c r="Z264" s="545"/>
      <c r="AA264" s="546"/>
      <c r="AB264" s="547"/>
      <c r="AC264" s="118"/>
    </row>
    <row r="265" spans="1:47" ht="75" customHeight="1" thickTop="1" thickBot="1" x14ac:dyDescent="0.3">
      <c r="A265" s="314" t="s">
        <v>264</v>
      </c>
      <c r="B265" s="315"/>
      <c r="C265" s="315"/>
      <c r="D265" s="315"/>
      <c r="E265" s="315"/>
      <c r="F265" s="315"/>
      <c r="G265" s="315"/>
      <c r="H265" s="315"/>
      <c r="I265" s="315"/>
      <c r="J265" s="315"/>
      <c r="K265" s="315"/>
      <c r="L265" s="315"/>
      <c r="M265" s="315"/>
      <c r="N265" s="315"/>
      <c r="O265" s="315"/>
      <c r="P265" s="315"/>
      <c r="Q265" s="315"/>
      <c r="R265" s="315"/>
      <c r="S265" s="315"/>
      <c r="T265" s="315"/>
      <c r="U265" s="238" t="s">
        <v>0</v>
      </c>
      <c r="V265" s="205"/>
      <c r="W265" s="205"/>
      <c r="X265" s="205"/>
      <c r="Y265" s="206"/>
      <c r="Z265" s="195" t="s">
        <v>0</v>
      </c>
      <c r="AA265" s="196"/>
      <c r="AB265" s="197"/>
      <c r="AC265" s="13"/>
    </row>
    <row r="266" spans="1:47" ht="22.5" thickTop="1" thickBot="1" x14ac:dyDescent="0.35">
      <c r="J266" s="204" t="s">
        <v>236</v>
      </c>
      <c r="K266" s="207">
        <f>SUM(U7:U264)</f>
        <v>48</v>
      </c>
      <c r="L266" s="201" t="s">
        <v>238</v>
      </c>
      <c r="M266" s="207">
        <f>SUM(X7:X264)</f>
        <v>15</v>
      </c>
      <c r="N266" s="202" t="s">
        <v>239</v>
      </c>
      <c r="O266" s="207">
        <f>SUM(V7:V264)</f>
        <v>10</v>
      </c>
      <c r="P266" s="243" t="s">
        <v>240</v>
      </c>
      <c r="Q266" s="207">
        <f>SUM(W7:W264)</f>
        <v>15</v>
      </c>
      <c r="R266" s="203" t="s">
        <v>241</v>
      </c>
      <c r="S266" s="207">
        <f>SUM(Y7:Y264)</f>
        <v>4</v>
      </c>
      <c r="T266" s="226"/>
      <c r="U266" s="239"/>
      <c r="V266" s="227"/>
      <c r="W266" s="228"/>
      <c r="X266" s="228"/>
      <c r="Y266" s="229"/>
      <c r="Z266" s="200">
        <f>SUM(Z7:Z264)</f>
        <v>0</v>
      </c>
      <c r="AA266" s="200">
        <f>SUM(AA7:AA264)</f>
        <v>0</v>
      </c>
      <c r="AB266" s="200">
        <f>SUM(AB7:AB264)</f>
        <v>0</v>
      </c>
      <c r="AC266" s="13"/>
    </row>
    <row r="267" spans="1:47" ht="21.75" thickTop="1" x14ac:dyDescent="0.3"/>
  </sheetData>
  <sheetProtection insertRows="0"/>
  <mergeCells count="751">
    <mergeCell ref="K104:K105"/>
    <mergeCell ref="L104:L105"/>
    <mergeCell ref="M104:M105"/>
    <mergeCell ref="N104:N105"/>
    <mergeCell ref="O104:O105"/>
    <mergeCell ref="P104:P105"/>
    <mergeCell ref="S104:T104"/>
    <mergeCell ref="Q105:T107"/>
    <mergeCell ref="U105:Y107"/>
    <mergeCell ref="B13:B16"/>
    <mergeCell ref="C13:C16"/>
    <mergeCell ref="U12:Y12"/>
    <mergeCell ref="M23:M24"/>
    <mergeCell ref="M13:M14"/>
    <mergeCell ref="L13:L14"/>
    <mergeCell ref="K8:K9"/>
    <mergeCell ref="K67:K68"/>
    <mergeCell ref="L67:L68"/>
    <mergeCell ref="M67:M68"/>
    <mergeCell ref="N67:N68"/>
    <mergeCell ref="O67:O68"/>
    <mergeCell ref="P67:P68"/>
    <mergeCell ref="S67:T67"/>
    <mergeCell ref="Q68:T70"/>
    <mergeCell ref="U68:Y70"/>
    <mergeCell ref="U49:Y49"/>
    <mergeCell ref="K45:K46"/>
    <mergeCell ref="L45:L46"/>
    <mergeCell ref="M45:M46"/>
    <mergeCell ref="K62:K63"/>
    <mergeCell ref="L62:L63"/>
    <mergeCell ref="K28:K29"/>
    <mergeCell ref="B50:B53"/>
    <mergeCell ref="B234:B237"/>
    <mergeCell ref="C234:C237"/>
    <mergeCell ref="K234:K235"/>
    <mergeCell ref="L234:L235"/>
    <mergeCell ref="M234:M235"/>
    <mergeCell ref="N234:N235"/>
    <mergeCell ref="O234:O235"/>
    <mergeCell ref="Z9:AB11"/>
    <mergeCell ref="E10:J10"/>
    <mergeCell ref="U39:Y39"/>
    <mergeCell ref="B40:B43"/>
    <mergeCell ref="C40:C43"/>
    <mergeCell ref="K40:K41"/>
    <mergeCell ref="L40:L41"/>
    <mergeCell ref="M40:M41"/>
    <mergeCell ref="N40:N41"/>
    <mergeCell ref="O40:O41"/>
    <mergeCell ref="P40:P41"/>
    <mergeCell ref="S40:T40"/>
    <mergeCell ref="Q41:T43"/>
    <mergeCell ref="U41:Y43"/>
    <mergeCell ref="Z41:AB43"/>
    <mergeCell ref="B23:B26"/>
    <mergeCell ref="K13:K14"/>
    <mergeCell ref="M109:M110"/>
    <mergeCell ref="N109:N110"/>
    <mergeCell ref="O109:O110"/>
    <mergeCell ref="L202:L203"/>
    <mergeCell ref="M202:M203"/>
    <mergeCell ref="N202:N203"/>
    <mergeCell ref="O202:O203"/>
    <mergeCell ref="B175:B178"/>
    <mergeCell ref="C175:C178"/>
    <mergeCell ref="K175:K176"/>
    <mergeCell ref="L175:L176"/>
    <mergeCell ref="M175:M176"/>
    <mergeCell ref="B136:B139"/>
    <mergeCell ref="B180:B183"/>
    <mergeCell ref="C180:C183"/>
    <mergeCell ref="K180:K181"/>
    <mergeCell ref="L180:L181"/>
    <mergeCell ref="M180:M181"/>
    <mergeCell ref="N180:N181"/>
    <mergeCell ref="O180:O181"/>
    <mergeCell ref="N158:N159"/>
    <mergeCell ref="O158:O159"/>
    <mergeCell ref="N131:N132"/>
    <mergeCell ref="O131:O132"/>
    <mergeCell ref="P126:P127"/>
    <mergeCell ref="S126:T126"/>
    <mergeCell ref="Q127:T129"/>
    <mergeCell ref="A221:T221"/>
    <mergeCell ref="E214:J214"/>
    <mergeCell ref="U127:Y129"/>
    <mergeCell ref="Z110:AB112"/>
    <mergeCell ref="U115:Y115"/>
    <mergeCell ref="B116:B119"/>
    <mergeCell ref="C116:C119"/>
    <mergeCell ref="K116:K117"/>
    <mergeCell ref="L116:L117"/>
    <mergeCell ref="M116:M117"/>
    <mergeCell ref="N116:N117"/>
    <mergeCell ref="O116:O117"/>
    <mergeCell ref="P116:P117"/>
    <mergeCell ref="S116:T116"/>
    <mergeCell ref="Q117:T119"/>
    <mergeCell ref="U117:Y119"/>
    <mergeCell ref="Z117:AB119"/>
    <mergeCell ref="Z127:AB129"/>
    <mergeCell ref="U125:Y125"/>
    <mergeCell ref="B109:B112"/>
    <mergeCell ref="E219:J219"/>
    <mergeCell ref="Z257:AB259"/>
    <mergeCell ref="U260:Y260"/>
    <mergeCell ref="B261:B264"/>
    <mergeCell ref="C261:C264"/>
    <mergeCell ref="K261:K262"/>
    <mergeCell ref="L261:L262"/>
    <mergeCell ref="M261:M262"/>
    <mergeCell ref="N261:N262"/>
    <mergeCell ref="O261:O262"/>
    <mergeCell ref="P261:P262"/>
    <mergeCell ref="S261:T261"/>
    <mergeCell ref="Q262:T264"/>
    <mergeCell ref="U262:Y264"/>
    <mergeCell ref="Z262:AB264"/>
    <mergeCell ref="E257:J257"/>
    <mergeCell ref="E258:J258"/>
    <mergeCell ref="E262:J262"/>
    <mergeCell ref="E263:J263"/>
    <mergeCell ref="U255:Y255"/>
    <mergeCell ref="B256:B259"/>
    <mergeCell ref="C256:C259"/>
    <mergeCell ref="K256:K257"/>
    <mergeCell ref="L256:L257"/>
    <mergeCell ref="M256:M257"/>
    <mergeCell ref="N256:N257"/>
    <mergeCell ref="O256:O257"/>
    <mergeCell ref="P256:P257"/>
    <mergeCell ref="S256:T256"/>
    <mergeCell ref="Q257:T259"/>
    <mergeCell ref="U257:Y259"/>
    <mergeCell ref="Z245:AB247"/>
    <mergeCell ref="U250:Y250"/>
    <mergeCell ref="B251:B254"/>
    <mergeCell ref="C251:C254"/>
    <mergeCell ref="K251:K252"/>
    <mergeCell ref="L251:L252"/>
    <mergeCell ref="M251:M252"/>
    <mergeCell ref="N251:N252"/>
    <mergeCell ref="O251:O252"/>
    <mergeCell ref="P251:P252"/>
    <mergeCell ref="S251:T251"/>
    <mergeCell ref="Q252:T254"/>
    <mergeCell ref="U252:Y254"/>
    <mergeCell ref="Z252:AB254"/>
    <mergeCell ref="E245:J245"/>
    <mergeCell ref="E246:J246"/>
    <mergeCell ref="E252:J252"/>
    <mergeCell ref="E253:J253"/>
    <mergeCell ref="U243:Y243"/>
    <mergeCell ref="B244:B247"/>
    <mergeCell ref="C244:C247"/>
    <mergeCell ref="K244:K245"/>
    <mergeCell ref="L244:L245"/>
    <mergeCell ref="M244:M245"/>
    <mergeCell ref="N244:N245"/>
    <mergeCell ref="O244:O245"/>
    <mergeCell ref="P244:P245"/>
    <mergeCell ref="S244:T244"/>
    <mergeCell ref="Q245:T247"/>
    <mergeCell ref="U245:Y247"/>
    <mergeCell ref="B239:B242"/>
    <mergeCell ref="C239:C242"/>
    <mergeCell ref="K239:K240"/>
    <mergeCell ref="L239:L240"/>
    <mergeCell ref="M239:M240"/>
    <mergeCell ref="N239:N240"/>
    <mergeCell ref="U206:Y206"/>
    <mergeCell ref="A194:T194"/>
    <mergeCell ref="Z240:AB242"/>
    <mergeCell ref="B202:B205"/>
    <mergeCell ref="C202:C205"/>
    <mergeCell ref="K202:K203"/>
    <mergeCell ref="B207:B210"/>
    <mergeCell ref="C207:C210"/>
    <mergeCell ref="K207:K208"/>
    <mergeCell ref="L207:L208"/>
    <mergeCell ref="M207:M208"/>
    <mergeCell ref="N207:N208"/>
    <mergeCell ref="O207:O208"/>
    <mergeCell ref="P207:P208"/>
    <mergeCell ref="S207:T207"/>
    <mergeCell ref="Q208:T210"/>
    <mergeCell ref="P222:T222"/>
    <mergeCell ref="B229:B232"/>
    <mergeCell ref="O239:O240"/>
    <mergeCell ref="P239:P240"/>
    <mergeCell ref="S239:T239"/>
    <mergeCell ref="Q240:T242"/>
    <mergeCell ref="U240:Y242"/>
    <mergeCell ref="P195:T195"/>
    <mergeCell ref="U201:Y201"/>
    <mergeCell ref="Z203:AB205"/>
    <mergeCell ref="U238:Y238"/>
    <mergeCell ref="P234:P235"/>
    <mergeCell ref="S234:T234"/>
    <mergeCell ref="Q235:T237"/>
    <mergeCell ref="Z213:AB215"/>
    <mergeCell ref="Z230:AB232"/>
    <mergeCell ref="Z235:AB237"/>
    <mergeCell ref="S197:T197"/>
    <mergeCell ref="Q198:T200"/>
    <mergeCell ref="U198:Y200"/>
    <mergeCell ref="Z198:AB200"/>
    <mergeCell ref="Z225:AB227"/>
    <mergeCell ref="U223:Y223"/>
    <mergeCell ref="Z218:AB220"/>
    <mergeCell ref="U228:Y228"/>
    <mergeCell ref="U230:Y232"/>
    <mergeCell ref="E226:J226"/>
    <mergeCell ref="E231:J231"/>
    <mergeCell ref="O229:O230"/>
    <mergeCell ref="P229:P230"/>
    <mergeCell ref="S229:T229"/>
    <mergeCell ref="Q230:T232"/>
    <mergeCell ref="B217:B220"/>
    <mergeCell ref="C217:C220"/>
    <mergeCell ref="B224:B227"/>
    <mergeCell ref="C224:C227"/>
    <mergeCell ref="C229:C232"/>
    <mergeCell ref="K229:K230"/>
    <mergeCell ref="L229:L230"/>
    <mergeCell ref="M229:M230"/>
    <mergeCell ref="N229:N230"/>
    <mergeCell ref="Q218:T220"/>
    <mergeCell ref="E236:J236"/>
    <mergeCell ref="S224:T224"/>
    <mergeCell ref="Q225:T227"/>
    <mergeCell ref="U225:Y227"/>
    <mergeCell ref="U218:Y220"/>
    <mergeCell ref="P202:P203"/>
    <mergeCell ref="S202:T202"/>
    <mergeCell ref="Q203:T205"/>
    <mergeCell ref="U203:Y205"/>
    <mergeCell ref="K217:K218"/>
    <mergeCell ref="L217:L218"/>
    <mergeCell ref="M217:M218"/>
    <mergeCell ref="N217:N218"/>
    <mergeCell ref="O217:O218"/>
    <mergeCell ref="P217:P218"/>
    <mergeCell ref="K224:K225"/>
    <mergeCell ref="L224:L225"/>
    <mergeCell ref="M224:M225"/>
    <mergeCell ref="N224:N225"/>
    <mergeCell ref="O224:O225"/>
    <mergeCell ref="P224:P225"/>
    <mergeCell ref="U233:Y233"/>
    <mergeCell ref="U235:Y237"/>
    <mergeCell ref="S217:T217"/>
    <mergeCell ref="U216:Y216"/>
    <mergeCell ref="U208:Y210"/>
    <mergeCell ref="Z208:AB210"/>
    <mergeCell ref="U211:Y211"/>
    <mergeCell ref="B212:B215"/>
    <mergeCell ref="C212:C215"/>
    <mergeCell ref="K212:K213"/>
    <mergeCell ref="L212:L213"/>
    <mergeCell ref="M212:M213"/>
    <mergeCell ref="N212:N213"/>
    <mergeCell ref="O212:O213"/>
    <mergeCell ref="P212:P213"/>
    <mergeCell ref="S212:T212"/>
    <mergeCell ref="Q213:T215"/>
    <mergeCell ref="U213:Y215"/>
    <mergeCell ref="U196:Y196"/>
    <mergeCell ref="B197:B200"/>
    <mergeCell ref="C197:C200"/>
    <mergeCell ref="K197:K198"/>
    <mergeCell ref="L197:L198"/>
    <mergeCell ref="M197:M198"/>
    <mergeCell ref="N197:N198"/>
    <mergeCell ref="O197:O198"/>
    <mergeCell ref="P197:P198"/>
    <mergeCell ref="Z191:AB193"/>
    <mergeCell ref="U184:Y184"/>
    <mergeCell ref="B185:B188"/>
    <mergeCell ref="C185:C188"/>
    <mergeCell ref="K185:K186"/>
    <mergeCell ref="L185:L186"/>
    <mergeCell ref="M185:M186"/>
    <mergeCell ref="N185:N186"/>
    <mergeCell ref="O185:O186"/>
    <mergeCell ref="P185:P186"/>
    <mergeCell ref="S185:T185"/>
    <mergeCell ref="Q186:T188"/>
    <mergeCell ref="U186:Y188"/>
    <mergeCell ref="Z186:AB188"/>
    <mergeCell ref="K190:K191"/>
    <mergeCell ref="L190:L191"/>
    <mergeCell ref="M190:M191"/>
    <mergeCell ref="N190:N191"/>
    <mergeCell ref="O190:O191"/>
    <mergeCell ref="P190:P191"/>
    <mergeCell ref="S190:T190"/>
    <mergeCell ref="Q191:T193"/>
    <mergeCell ref="U191:Y193"/>
    <mergeCell ref="P180:P181"/>
    <mergeCell ref="S180:T180"/>
    <mergeCell ref="Q181:T183"/>
    <mergeCell ref="Z154:AB156"/>
    <mergeCell ref="B170:B173"/>
    <mergeCell ref="C170:C173"/>
    <mergeCell ref="K170:K171"/>
    <mergeCell ref="L170:L171"/>
    <mergeCell ref="M170:M171"/>
    <mergeCell ref="N170:N171"/>
    <mergeCell ref="O170:O171"/>
    <mergeCell ref="P170:P171"/>
    <mergeCell ref="S170:T170"/>
    <mergeCell ref="Q171:T173"/>
    <mergeCell ref="U171:Y173"/>
    <mergeCell ref="Z171:AB173"/>
    <mergeCell ref="Z159:AB161"/>
    <mergeCell ref="A167:T167"/>
    <mergeCell ref="P168:T168"/>
    <mergeCell ref="B158:B161"/>
    <mergeCell ref="C158:C161"/>
    <mergeCell ref="K158:K159"/>
    <mergeCell ref="L158:L159"/>
    <mergeCell ref="M158:M159"/>
    <mergeCell ref="U152:Y152"/>
    <mergeCell ref="B153:B156"/>
    <mergeCell ref="C153:C156"/>
    <mergeCell ref="K153:K154"/>
    <mergeCell ref="L153:L154"/>
    <mergeCell ref="M153:M154"/>
    <mergeCell ref="N153:N154"/>
    <mergeCell ref="O153:O154"/>
    <mergeCell ref="P153:P154"/>
    <mergeCell ref="S153:T153"/>
    <mergeCell ref="Q154:T156"/>
    <mergeCell ref="U154:Y156"/>
    <mergeCell ref="P114:T114"/>
    <mergeCell ref="B148:B151"/>
    <mergeCell ref="C148:C151"/>
    <mergeCell ref="K148:K149"/>
    <mergeCell ref="L148:L149"/>
    <mergeCell ref="M148:M149"/>
    <mergeCell ref="O50:O51"/>
    <mergeCell ref="P50:P51"/>
    <mergeCell ref="S50:T50"/>
    <mergeCell ref="Q51:T53"/>
    <mergeCell ref="K50:K51"/>
    <mergeCell ref="L50:L51"/>
    <mergeCell ref="M50:M51"/>
    <mergeCell ref="N50:N51"/>
    <mergeCell ref="P143:P144"/>
    <mergeCell ref="S143:T143"/>
    <mergeCell ref="Q144:T146"/>
    <mergeCell ref="B94:B97"/>
    <mergeCell ref="C94:C97"/>
    <mergeCell ref="K94:K95"/>
    <mergeCell ref="L94:L95"/>
    <mergeCell ref="M94:M95"/>
    <mergeCell ref="N94:N95"/>
    <mergeCell ref="O94:O95"/>
    <mergeCell ref="Z95:AB97"/>
    <mergeCell ref="P87:T87"/>
    <mergeCell ref="U100:Y102"/>
    <mergeCell ref="Z100:AB102"/>
    <mergeCell ref="U144:Y146"/>
    <mergeCell ref="U142:Y142"/>
    <mergeCell ref="P148:P149"/>
    <mergeCell ref="S148:T148"/>
    <mergeCell ref="Q149:T151"/>
    <mergeCell ref="Z144:AB146"/>
    <mergeCell ref="P121:P122"/>
    <mergeCell ref="S121:T121"/>
    <mergeCell ref="Q122:T124"/>
    <mergeCell ref="U135:Y135"/>
    <mergeCell ref="U137:Y139"/>
    <mergeCell ref="Z137:AB139"/>
    <mergeCell ref="Z122:AB124"/>
    <mergeCell ref="U149:Y151"/>
    <mergeCell ref="Z149:AB151"/>
    <mergeCell ref="P109:P110"/>
    <mergeCell ref="S109:T109"/>
    <mergeCell ref="Q110:T112"/>
    <mergeCell ref="U110:Y112"/>
    <mergeCell ref="U108:Y108"/>
    <mergeCell ref="Z83:AB85"/>
    <mergeCell ref="U90:Y92"/>
    <mergeCell ref="Z90:AB92"/>
    <mergeCell ref="U73:Y75"/>
    <mergeCell ref="Z73:AB75"/>
    <mergeCell ref="Z132:AB134"/>
    <mergeCell ref="P60:T60"/>
    <mergeCell ref="Z56:AB58"/>
    <mergeCell ref="P82:P83"/>
    <mergeCell ref="S82:T82"/>
    <mergeCell ref="S72:T72"/>
    <mergeCell ref="Q73:T75"/>
    <mergeCell ref="Q83:T85"/>
    <mergeCell ref="U83:Y85"/>
    <mergeCell ref="U132:Y134"/>
    <mergeCell ref="U56:Y58"/>
    <mergeCell ref="U66:Y66"/>
    <mergeCell ref="Z68:AB70"/>
    <mergeCell ref="U103:Y103"/>
    <mergeCell ref="Z105:AB107"/>
    <mergeCell ref="U76:Y76"/>
    <mergeCell ref="S62:T62"/>
    <mergeCell ref="Q63:T65"/>
    <mergeCell ref="U95:Y97"/>
    <mergeCell ref="P158:P159"/>
    <mergeCell ref="S158:T158"/>
    <mergeCell ref="Q159:T161"/>
    <mergeCell ref="N148:N149"/>
    <mergeCell ref="O148:O149"/>
    <mergeCell ref="B143:B146"/>
    <mergeCell ref="C143:C146"/>
    <mergeCell ref="B99:B102"/>
    <mergeCell ref="C99:C102"/>
    <mergeCell ref="K99:K100"/>
    <mergeCell ref="L99:L100"/>
    <mergeCell ref="M99:M100"/>
    <mergeCell ref="N99:N100"/>
    <mergeCell ref="O99:O100"/>
    <mergeCell ref="P99:P100"/>
    <mergeCell ref="S99:T99"/>
    <mergeCell ref="Q100:T102"/>
    <mergeCell ref="E101:J101"/>
    <mergeCell ref="B104:B107"/>
    <mergeCell ref="C104:C107"/>
    <mergeCell ref="C131:C134"/>
    <mergeCell ref="K131:K132"/>
    <mergeCell ref="L131:L132"/>
    <mergeCell ref="M131:M132"/>
    <mergeCell ref="P94:P95"/>
    <mergeCell ref="S94:T94"/>
    <mergeCell ref="Q95:T97"/>
    <mergeCell ref="C89:C92"/>
    <mergeCell ref="K89:K90"/>
    <mergeCell ref="L89:L90"/>
    <mergeCell ref="M89:M90"/>
    <mergeCell ref="N89:N90"/>
    <mergeCell ref="O89:O90"/>
    <mergeCell ref="P89:P90"/>
    <mergeCell ref="E90:J90"/>
    <mergeCell ref="E91:J91"/>
    <mergeCell ref="S89:T89"/>
    <mergeCell ref="Q90:T92"/>
    <mergeCell ref="P131:P132"/>
    <mergeCell ref="E132:J132"/>
    <mergeCell ref="E133:J133"/>
    <mergeCell ref="B131:B134"/>
    <mergeCell ref="B121:B124"/>
    <mergeCell ref="C121:C124"/>
    <mergeCell ref="E111:J111"/>
    <mergeCell ref="B126:B129"/>
    <mergeCell ref="C126:C129"/>
    <mergeCell ref="K126:K127"/>
    <mergeCell ref="L126:L127"/>
    <mergeCell ref="M126:M127"/>
    <mergeCell ref="N126:N127"/>
    <mergeCell ref="O126:O127"/>
    <mergeCell ref="C109:C112"/>
    <mergeCell ref="K109:K110"/>
    <mergeCell ref="K121:K122"/>
    <mergeCell ref="L121:L122"/>
    <mergeCell ref="M121:M122"/>
    <mergeCell ref="N121:N122"/>
    <mergeCell ref="O121:O122"/>
    <mergeCell ref="E117:J117"/>
    <mergeCell ref="E118:J118"/>
    <mergeCell ref="E110:J110"/>
    <mergeCell ref="M18:M19"/>
    <mergeCell ref="C50:C53"/>
    <mergeCell ref="B62:B65"/>
    <mergeCell ref="C62:C65"/>
    <mergeCell ref="B55:B58"/>
    <mergeCell ref="C55:C58"/>
    <mergeCell ref="E51:J51"/>
    <mergeCell ref="E78:J78"/>
    <mergeCell ref="E63:J63"/>
    <mergeCell ref="B67:B70"/>
    <mergeCell ref="C67:C70"/>
    <mergeCell ref="B72:B75"/>
    <mergeCell ref="C72:C75"/>
    <mergeCell ref="E73:J73"/>
    <mergeCell ref="E74:J74"/>
    <mergeCell ref="E79:J79"/>
    <mergeCell ref="E64:J64"/>
    <mergeCell ref="K72:K73"/>
    <mergeCell ref="L72:L73"/>
    <mergeCell ref="M72:M73"/>
    <mergeCell ref="N72:N73"/>
    <mergeCell ref="O72:O73"/>
    <mergeCell ref="P72:P73"/>
    <mergeCell ref="B18:B21"/>
    <mergeCell ref="B28:B31"/>
    <mergeCell ref="C28:C31"/>
    <mergeCell ref="L28:L29"/>
    <mergeCell ref="M28:M29"/>
    <mergeCell ref="N28:N29"/>
    <mergeCell ref="O28:O29"/>
    <mergeCell ref="K23:K24"/>
    <mergeCell ref="P18:P19"/>
    <mergeCell ref="L23:L24"/>
    <mergeCell ref="C23:C26"/>
    <mergeCell ref="N23:N24"/>
    <mergeCell ref="P23:P24"/>
    <mergeCell ref="E20:J20"/>
    <mergeCell ref="C18:C21"/>
    <mergeCell ref="L18:L19"/>
    <mergeCell ref="K35:K36"/>
    <mergeCell ref="L35:L36"/>
    <mergeCell ref="M35:M36"/>
    <mergeCell ref="N35:N36"/>
    <mergeCell ref="P33:T33"/>
    <mergeCell ref="Z51:AB53"/>
    <mergeCell ref="U78:Y80"/>
    <mergeCell ref="Z78:AB80"/>
    <mergeCell ref="U63:Y65"/>
    <mergeCell ref="Q36:T38"/>
    <mergeCell ref="W5:W6"/>
    <mergeCell ref="Z14:AB16"/>
    <mergeCell ref="U36:Y38"/>
    <mergeCell ref="U14:Y16"/>
    <mergeCell ref="Z29:AB31"/>
    <mergeCell ref="Z63:AB65"/>
    <mergeCell ref="Q14:T16"/>
    <mergeCell ref="P35:P36"/>
    <mergeCell ref="S35:T35"/>
    <mergeCell ref="U34:Y34"/>
    <mergeCell ref="U27:Y27"/>
    <mergeCell ref="P45:P46"/>
    <mergeCell ref="S45:T45"/>
    <mergeCell ref="Q46:T48"/>
    <mergeCell ref="U24:Y26"/>
    <mergeCell ref="P28:P29"/>
    <mergeCell ref="Z36:AB38"/>
    <mergeCell ref="U17:Y17"/>
    <mergeCell ref="U61:Y61"/>
    <mergeCell ref="U19:Y21"/>
    <mergeCell ref="U51:Y53"/>
    <mergeCell ref="Q29:T31"/>
    <mergeCell ref="S23:T23"/>
    <mergeCell ref="Q24:T26"/>
    <mergeCell ref="Z46:AB48"/>
    <mergeCell ref="Q19:T21"/>
    <mergeCell ref="N45:N46"/>
    <mergeCell ref="O45:O46"/>
    <mergeCell ref="S28:T28"/>
    <mergeCell ref="P13:P14"/>
    <mergeCell ref="O13:O14"/>
    <mergeCell ref="N13:N14"/>
    <mergeCell ref="S13:T13"/>
    <mergeCell ref="O23:O24"/>
    <mergeCell ref="U29:Y31"/>
    <mergeCell ref="U46:Y48"/>
    <mergeCell ref="U44:Y44"/>
    <mergeCell ref="Z19:AB21"/>
    <mergeCell ref="Z24:AB26"/>
    <mergeCell ref="U22:Y22"/>
    <mergeCell ref="U5:U6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2:Y2"/>
    <mergeCell ref="Z1:Z2"/>
    <mergeCell ref="Z4:AB4"/>
    <mergeCell ref="Z3:AB3"/>
    <mergeCell ref="O1:O2"/>
    <mergeCell ref="Z5:Z6"/>
    <mergeCell ref="AA5:AA6"/>
    <mergeCell ref="AB5:AB6"/>
    <mergeCell ref="P6:T6"/>
    <mergeCell ref="V5:V6"/>
    <mergeCell ref="A5:G5"/>
    <mergeCell ref="N5:P5"/>
    <mergeCell ref="J5:K5"/>
    <mergeCell ref="U3:Y3"/>
    <mergeCell ref="U4:Y4"/>
    <mergeCell ref="S18:T18"/>
    <mergeCell ref="K18:K19"/>
    <mergeCell ref="O18:O19"/>
    <mergeCell ref="N18:N19"/>
    <mergeCell ref="L8:L9"/>
    <mergeCell ref="M8:M9"/>
    <mergeCell ref="N8:N9"/>
    <mergeCell ref="O8:O9"/>
    <mergeCell ref="P8:P9"/>
    <mergeCell ref="S8:T8"/>
    <mergeCell ref="Q9:T11"/>
    <mergeCell ref="U9:Y11"/>
    <mergeCell ref="X5:X6"/>
    <mergeCell ref="Y5:Y6"/>
    <mergeCell ref="A3:D4"/>
    <mergeCell ref="E14:J14"/>
    <mergeCell ref="E15:J15"/>
    <mergeCell ref="E6:J6"/>
    <mergeCell ref="B82:B85"/>
    <mergeCell ref="C82:C85"/>
    <mergeCell ref="K82:K83"/>
    <mergeCell ref="L82:L83"/>
    <mergeCell ref="M82:M83"/>
    <mergeCell ref="N82:N83"/>
    <mergeCell ref="O82:O83"/>
    <mergeCell ref="A32:K32"/>
    <mergeCell ref="L32:T32"/>
    <mergeCell ref="L55:L56"/>
    <mergeCell ref="M62:M63"/>
    <mergeCell ref="O77:O78"/>
    <mergeCell ref="P77:P78"/>
    <mergeCell ref="S77:T77"/>
    <mergeCell ref="Q78:T80"/>
    <mergeCell ref="K77:K78"/>
    <mergeCell ref="L77:L78"/>
    <mergeCell ref="M77:M78"/>
    <mergeCell ref="N77:N78"/>
    <mergeCell ref="B45:B48"/>
    <mergeCell ref="C45:C48"/>
    <mergeCell ref="B77:B80"/>
    <mergeCell ref="C77:C80"/>
    <mergeCell ref="E52:J52"/>
    <mergeCell ref="A1:A2"/>
    <mergeCell ref="B1:B2"/>
    <mergeCell ref="E1:H4"/>
    <mergeCell ref="I3:I4"/>
    <mergeCell ref="I1:I2"/>
    <mergeCell ref="P1:T1"/>
    <mergeCell ref="P4:T4"/>
    <mergeCell ref="P2:T3"/>
    <mergeCell ref="Q56:T58"/>
    <mergeCell ref="E57:J57"/>
    <mergeCell ref="E56:J56"/>
    <mergeCell ref="O55:O56"/>
    <mergeCell ref="P55:P56"/>
    <mergeCell ref="S55:T55"/>
    <mergeCell ref="A6:D6"/>
    <mergeCell ref="E19:J19"/>
    <mergeCell ref="B8:B11"/>
    <mergeCell ref="C8:C11"/>
    <mergeCell ref="E9:J9"/>
    <mergeCell ref="P7:T7"/>
    <mergeCell ref="O35:O36"/>
    <mergeCell ref="K6:O6"/>
    <mergeCell ref="B35:B38"/>
    <mergeCell ref="C35:C38"/>
    <mergeCell ref="E83:J83"/>
    <mergeCell ref="E84:J84"/>
    <mergeCell ref="L109:L110"/>
    <mergeCell ref="Z164:AB166"/>
    <mergeCell ref="U179:Y179"/>
    <mergeCell ref="U181:Y183"/>
    <mergeCell ref="Z181:AB183"/>
    <mergeCell ref="U174:Y174"/>
    <mergeCell ref="U176:Y178"/>
    <mergeCell ref="Z176:AB178"/>
    <mergeCell ref="A140:T140"/>
    <mergeCell ref="P141:T141"/>
    <mergeCell ref="B163:B166"/>
    <mergeCell ref="C163:C166"/>
    <mergeCell ref="K163:K164"/>
    <mergeCell ref="L163:L164"/>
    <mergeCell ref="M163:M164"/>
    <mergeCell ref="N163:N164"/>
    <mergeCell ref="O163:O164"/>
    <mergeCell ref="P163:P164"/>
    <mergeCell ref="S163:T163"/>
    <mergeCell ref="Q164:T166"/>
    <mergeCell ref="N175:N176"/>
    <mergeCell ref="O175:O176"/>
    <mergeCell ref="P175:P176"/>
    <mergeCell ref="S175:T175"/>
    <mergeCell ref="Q176:T178"/>
    <mergeCell ref="A86:T86"/>
    <mergeCell ref="U54:Y54"/>
    <mergeCell ref="U71:Y71"/>
    <mergeCell ref="U130:Y130"/>
    <mergeCell ref="U81:Y81"/>
    <mergeCell ref="U88:Y88"/>
    <mergeCell ref="U93:Y93"/>
    <mergeCell ref="U98:Y98"/>
    <mergeCell ref="U120:Y120"/>
    <mergeCell ref="A59:T59"/>
    <mergeCell ref="E100:J100"/>
    <mergeCell ref="E95:J95"/>
    <mergeCell ref="E96:J96"/>
    <mergeCell ref="B89:B92"/>
    <mergeCell ref="K55:K56"/>
    <mergeCell ref="U122:Y124"/>
    <mergeCell ref="N62:N63"/>
    <mergeCell ref="O62:O63"/>
    <mergeCell ref="P62:P63"/>
    <mergeCell ref="M55:M56"/>
    <mergeCell ref="N55:N56"/>
    <mergeCell ref="S136:T136"/>
    <mergeCell ref="Q137:T139"/>
    <mergeCell ref="E137:J137"/>
    <mergeCell ref="E138:J138"/>
    <mergeCell ref="U189:Y189"/>
    <mergeCell ref="B190:B193"/>
    <mergeCell ref="C190:C193"/>
    <mergeCell ref="A265:T265"/>
    <mergeCell ref="A113:T113"/>
    <mergeCell ref="U147:Y147"/>
    <mergeCell ref="U157:Y157"/>
    <mergeCell ref="E159:J159"/>
    <mergeCell ref="E160:J160"/>
    <mergeCell ref="U159:Y161"/>
    <mergeCell ref="U162:Y162"/>
    <mergeCell ref="U164:Y166"/>
    <mergeCell ref="E172:J172"/>
    <mergeCell ref="S131:T131"/>
    <mergeCell ref="Q132:T134"/>
    <mergeCell ref="K143:K144"/>
    <mergeCell ref="L143:L144"/>
    <mergeCell ref="M143:M144"/>
    <mergeCell ref="N143:N144"/>
    <mergeCell ref="O143:O144"/>
    <mergeCell ref="U169:Y169"/>
    <mergeCell ref="A248:T248"/>
    <mergeCell ref="P249:T249"/>
    <mergeCell ref="E41:J41"/>
    <mergeCell ref="E42:J42"/>
    <mergeCell ref="E36:J36"/>
    <mergeCell ref="E37:J37"/>
    <mergeCell ref="E46:J46"/>
    <mergeCell ref="E47:J47"/>
    <mergeCell ref="E68:J68"/>
    <mergeCell ref="E69:J69"/>
    <mergeCell ref="E105:J105"/>
    <mergeCell ref="E106:J106"/>
    <mergeCell ref="E122:J122"/>
    <mergeCell ref="E123:J123"/>
    <mergeCell ref="E127:J127"/>
    <mergeCell ref="E128:J128"/>
    <mergeCell ref="C136:C139"/>
    <mergeCell ref="K136:K137"/>
    <mergeCell ref="L136:L137"/>
    <mergeCell ref="M136:M137"/>
    <mergeCell ref="N136:N137"/>
    <mergeCell ref="O136:O137"/>
    <mergeCell ref="P136:P137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7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7"/>
    <col min="17" max="17" width="12" style="37" customWidth="1"/>
    <col min="18" max="16384" width="8.85546875" style="2"/>
  </cols>
  <sheetData>
    <row r="2" spans="1:17" ht="45" x14ac:dyDescent="0.25">
      <c r="A2" s="22" t="s">
        <v>20</v>
      </c>
      <c r="B2" s="25" t="s">
        <v>84</v>
      </c>
      <c r="C2" s="29" t="s">
        <v>99</v>
      </c>
      <c r="D2" s="30" t="s">
        <v>100</v>
      </c>
      <c r="E2" s="14" t="s">
        <v>101</v>
      </c>
      <c r="F2" s="15" t="s">
        <v>102</v>
      </c>
      <c r="G2" s="15" t="s">
        <v>103</v>
      </c>
      <c r="H2" s="23" t="s">
        <v>82</v>
      </c>
      <c r="I2" s="23" t="s">
        <v>28</v>
      </c>
      <c r="J2" s="23" t="s">
        <v>29</v>
      </c>
      <c r="K2" s="23" t="s">
        <v>30</v>
      </c>
      <c r="L2" s="23" t="s">
        <v>31</v>
      </c>
      <c r="M2" s="22" t="s">
        <v>83</v>
      </c>
      <c r="N2" s="22" t="s">
        <v>33</v>
      </c>
      <c r="O2" s="23"/>
      <c r="P2" s="21">
        <v>1</v>
      </c>
      <c r="Q2" s="36" t="s">
        <v>185</v>
      </c>
    </row>
    <row r="3" spans="1:17" ht="28.9" customHeight="1" x14ac:dyDescent="0.25">
      <c r="A3" s="22" t="s">
        <v>20</v>
      </c>
      <c r="B3" s="25" t="s">
        <v>76</v>
      </c>
      <c r="C3" s="29" t="s">
        <v>95</v>
      </c>
      <c r="D3" s="30" t="s">
        <v>96</v>
      </c>
      <c r="E3" s="14" t="s">
        <v>97</v>
      </c>
      <c r="F3" s="15" t="s">
        <v>98</v>
      </c>
      <c r="G3" s="15" t="s">
        <v>81</v>
      </c>
      <c r="H3" s="23" t="s">
        <v>82</v>
      </c>
      <c r="I3" s="23" t="s">
        <v>28</v>
      </c>
      <c r="J3" s="23" t="s">
        <v>29</v>
      </c>
      <c r="K3" s="23" t="s">
        <v>30</v>
      </c>
      <c r="L3" s="23" t="s">
        <v>31</v>
      </c>
      <c r="M3" s="22" t="s">
        <v>83</v>
      </c>
      <c r="N3" s="22" t="s">
        <v>33</v>
      </c>
      <c r="O3" s="23"/>
      <c r="P3" s="21">
        <v>2</v>
      </c>
      <c r="Q3" s="36" t="s">
        <v>185</v>
      </c>
    </row>
    <row r="4" spans="1:17" ht="45" x14ac:dyDescent="0.25">
      <c r="A4" s="22" t="s">
        <v>20</v>
      </c>
      <c r="B4" s="25" t="s">
        <v>76</v>
      </c>
      <c r="C4" s="29" t="s">
        <v>90</v>
      </c>
      <c r="D4" s="30" t="s">
        <v>91</v>
      </c>
      <c r="E4" s="14" t="s">
        <v>92</v>
      </c>
      <c r="F4" s="15" t="s">
        <v>93</v>
      </c>
      <c r="G4" s="15" t="s">
        <v>94</v>
      </c>
      <c r="H4" s="23" t="s">
        <v>82</v>
      </c>
      <c r="I4" s="23" t="s">
        <v>28</v>
      </c>
      <c r="J4" s="23" t="s">
        <v>29</v>
      </c>
      <c r="K4" s="23" t="s">
        <v>30</v>
      </c>
      <c r="L4" s="23" t="s">
        <v>31</v>
      </c>
      <c r="M4" s="22" t="s">
        <v>83</v>
      </c>
      <c r="N4" s="22" t="s">
        <v>33</v>
      </c>
      <c r="O4" s="23"/>
      <c r="P4" s="21">
        <v>3</v>
      </c>
      <c r="Q4" s="36" t="s">
        <v>185</v>
      </c>
    </row>
    <row r="5" spans="1:17" ht="45" x14ac:dyDescent="0.25">
      <c r="A5" s="22" t="s">
        <v>20</v>
      </c>
      <c r="B5" s="25" t="s">
        <v>84</v>
      </c>
      <c r="C5" s="29" t="s">
        <v>85</v>
      </c>
      <c r="D5" s="30" t="s">
        <v>86</v>
      </c>
      <c r="E5" s="14" t="s">
        <v>87</v>
      </c>
      <c r="F5" s="15" t="s">
        <v>88</v>
      </c>
      <c r="G5" s="15" t="s">
        <v>89</v>
      </c>
      <c r="H5" s="23" t="s">
        <v>82</v>
      </c>
      <c r="I5" s="23" t="s">
        <v>28</v>
      </c>
      <c r="J5" s="23" t="s">
        <v>29</v>
      </c>
      <c r="K5" s="23" t="s">
        <v>30</v>
      </c>
      <c r="L5" s="23" t="s">
        <v>31</v>
      </c>
      <c r="M5" s="22" t="s">
        <v>83</v>
      </c>
      <c r="N5" s="22" t="s">
        <v>33</v>
      </c>
      <c r="O5" s="23"/>
      <c r="P5" s="21">
        <v>4</v>
      </c>
      <c r="Q5" s="36" t="s">
        <v>185</v>
      </c>
    </row>
    <row r="6" spans="1:17" ht="36" x14ac:dyDescent="0.25">
      <c r="A6" s="22" t="s">
        <v>20</v>
      </c>
      <c r="B6" s="25" t="s">
        <v>76</v>
      </c>
      <c r="C6" s="29" t="s">
        <v>77</v>
      </c>
      <c r="D6" s="30" t="s">
        <v>78</v>
      </c>
      <c r="E6" s="14" t="s">
        <v>79</v>
      </c>
      <c r="F6" s="15" t="s">
        <v>80</v>
      </c>
      <c r="G6" s="15" t="s">
        <v>81</v>
      </c>
      <c r="H6" s="23" t="s">
        <v>82</v>
      </c>
      <c r="I6" s="23" t="s">
        <v>28</v>
      </c>
      <c r="J6" s="23" t="s">
        <v>29</v>
      </c>
      <c r="K6" s="23" t="s">
        <v>30</v>
      </c>
      <c r="L6" s="23" t="s">
        <v>31</v>
      </c>
      <c r="M6" s="22" t="s">
        <v>83</v>
      </c>
      <c r="N6" s="22" t="s">
        <v>33</v>
      </c>
      <c r="O6" s="23"/>
      <c r="P6" s="21">
        <v>5</v>
      </c>
      <c r="Q6" s="36" t="s">
        <v>185</v>
      </c>
    </row>
    <row r="7" spans="1:17" ht="36" x14ac:dyDescent="0.25">
      <c r="A7" s="22" t="s">
        <v>20</v>
      </c>
      <c r="B7" s="25" t="s">
        <v>50</v>
      </c>
      <c r="C7" s="29"/>
      <c r="D7" s="30" t="s">
        <v>160</v>
      </c>
      <c r="E7" s="14" t="s">
        <v>161</v>
      </c>
      <c r="F7" s="15" t="s">
        <v>162</v>
      </c>
      <c r="G7" s="15" t="s">
        <v>163</v>
      </c>
      <c r="H7" s="23" t="s">
        <v>82</v>
      </c>
      <c r="I7" s="23" t="s">
        <v>28</v>
      </c>
      <c r="J7" s="23" t="s">
        <v>29</v>
      </c>
      <c r="K7" s="23" t="s">
        <v>30</v>
      </c>
      <c r="L7" s="23" t="s">
        <v>31</v>
      </c>
      <c r="M7" s="22" t="s">
        <v>164</v>
      </c>
      <c r="N7" s="22" t="s">
        <v>42</v>
      </c>
      <c r="O7" s="23" t="s">
        <v>60</v>
      </c>
      <c r="P7" s="21">
        <v>6</v>
      </c>
      <c r="Q7" s="35" t="s">
        <v>186</v>
      </c>
    </row>
    <row r="8" spans="1:17" ht="28.9" customHeight="1" x14ac:dyDescent="0.25">
      <c r="A8" s="31" t="s">
        <v>20</v>
      </c>
      <c r="B8" s="25" t="s">
        <v>21</v>
      </c>
      <c r="C8" s="29" t="s">
        <v>22</v>
      </c>
      <c r="D8" s="30" t="s">
        <v>23</v>
      </c>
      <c r="E8" s="14" t="s">
        <v>24</v>
      </c>
      <c r="F8" s="15" t="s">
        <v>25</v>
      </c>
      <c r="G8" s="15" t="s">
        <v>26</v>
      </c>
      <c r="H8" s="23" t="s">
        <v>27</v>
      </c>
      <c r="I8" s="23" t="s">
        <v>28</v>
      </c>
      <c r="J8" s="23" t="s">
        <v>29</v>
      </c>
      <c r="K8" s="23" t="s">
        <v>30</v>
      </c>
      <c r="L8" s="23" t="s">
        <v>31</v>
      </c>
      <c r="M8" s="22" t="s">
        <v>32</v>
      </c>
      <c r="N8" s="22" t="s">
        <v>33</v>
      </c>
      <c r="O8" s="23"/>
      <c r="P8" s="21">
        <v>7</v>
      </c>
      <c r="Q8" s="36" t="s">
        <v>185</v>
      </c>
    </row>
    <row r="9" spans="1:17" ht="28.9" customHeight="1" x14ac:dyDescent="0.25">
      <c r="A9" s="22" t="s">
        <v>20</v>
      </c>
      <c r="B9" s="25" t="s">
        <v>84</v>
      </c>
      <c r="C9" s="29"/>
      <c r="D9" s="30" t="s">
        <v>174</v>
      </c>
      <c r="E9" s="14" t="s">
        <v>175</v>
      </c>
      <c r="F9" s="15" t="s">
        <v>176</v>
      </c>
      <c r="G9" s="15" t="s">
        <v>177</v>
      </c>
      <c r="H9" s="23" t="s">
        <v>40</v>
      </c>
      <c r="I9" s="23" t="s">
        <v>28</v>
      </c>
      <c r="J9" s="23" t="s">
        <v>29</v>
      </c>
      <c r="K9" s="23" t="s">
        <v>30</v>
      </c>
      <c r="L9" s="23" t="s">
        <v>31</v>
      </c>
      <c r="M9" s="22" t="s">
        <v>164</v>
      </c>
      <c r="N9" s="22" t="s">
        <v>42</v>
      </c>
      <c r="O9" s="23" t="s">
        <v>60</v>
      </c>
      <c r="P9" s="21">
        <v>8</v>
      </c>
      <c r="Q9" s="36" t="s">
        <v>186</v>
      </c>
    </row>
    <row r="10" spans="1:17" ht="28.9" customHeight="1" x14ac:dyDescent="0.25">
      <c r="A10" s="18"/>
      <c r="B10" s="26"/>
      <c r="C10" s="32"/>
      <c r="D10" s="33"/>
      <c r="E10" s="24" t="s">
        <v>178</v>
      </c>
      <c r="F10" s="16"/>
      <c r="G10" s="16"/>
      <c r="H10" s="18"/>
      <c r="I10" s="18"/>
      <c r="J10" s="18"/>
      <c r="K10" s="18"/>
      <c r="L10" s="18"/>
      <c r="M10" s="18"/>
      <c r="N10" s="18"/>
      <c r="O10" s="18"/>
      <c r="P10" s="21">
        <v>9</v>
      </c>
      <c r="Q10" s="35" t="s">
        <v>5</v>
      </c>
    </row>
    <row r="11" spans="1:17" ht="28.9" customHeight="1" x14ac:dyDescent="0.25">
      <c r="A11" s="18"/>
      <c r="B11" s="26"/>
      <c r="C11" s="32"/>
      <c r="D11" s="33"/>
      <c r="E11" s="24" t="s">
        <v>178</v>
      </c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21">
        <v>10</v>
      </c>
      <c r="Q11" s="35" t="s">
        <v>5</v>
      </c>
    </row>
    <row r="12" spans="1:17" ht="28.9" customHeight="1" x14ac:dyDescent="0.25">
      <c r="A12" s="18"/>
      <c r="B12" s="26"/>
      <c r="C12" s="32"/>
      <c r="D12" s="33"/>
      <c r="E12" s="24" t="s">
        <v>180</v>
      </c>
      <c r="F12" s="16"/>
      <c r="G12" s="16"/>
      <c r="H12" s="18"/>
      <c r="I12" s="18"/>
      <c r="J12" s="18"/>
      <c r="K12" s="18"/>
      <c r="L12" s="18"/>
      <c r="M12" s="18"/>
      <c r="N12" s="18"/>
      <c r="O12" s="18"/>
      <c r="P12" s="21">
        <v>11</v>
      </c>
      <c r="Q12" s="35" t="s">
        <v>5</v>
      </c>
    </row>
    <row r="13" spans="1:17" ht="28.9" customHeight="1" x14ac:dyDescent="0.25">
      <c r="A13" s="18"/>
      <c r="B13" s="26"/>
      <c r="C13" s="32"/>
      <c r="D13" s="33"/>
      <c r="E13" s="24" t="s">
        <v>181</v>
      </c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21">
        <v>12</v>
      </c>
      <c r="Q13" s="35" t="s">
        <v>5</v>
      </c>
    </row>
    <row r="14" spans="1:17" ht="45" x14ac:dyDescent="0.25">
      <c r="A14" s="22" t="s">
        <v>20</v>
      </c>
      <c r="B14" s="25" t="s">
        <v>155</v>
      </c>
      <c r="C14" s="29"/>
      <c r="D14" s="30" t="s">
        <v>156</v>
      </c>
      <c r="E14" s="14" t="s">
        <v>157</v>
      </c>
      <c r="F14" s="15" t="s">
        <v>158</v>
      </c>
      <c r="G14" s="15" t="s">
        <v>159</v>
      </c>
      <c r="H14" s="23" t="s">
        <v>40</v>
      </c>
      <c r="I14" s="23" t="s">
        <v>28</v>
      </c>
      <c r="J14" s="23" t="s">
        <v>29</v>
      </c>
      <c r="K14" s="23" t="s">
        <v>30</v>
      </c>
      <c r="L14" s="23" t="s">
        <v>31</v>
      </c>
      <c r="M14" s="22" t="s">
        <v>109</v>
      </c>
      <c r="N14" s="22" t="s">
        <v>33</v>
      </c>
      <c r="O14" s="23"/>
      <c r="P14" s="21">
        <v>13</v>
      </c>
      <c r="Q14" s="36" t="s">
        <v>185</v>
      </c>
    </row>
    <row r="15" spans="1:17" ht="36" x14ac:dyDescent="0.25">
      <c r="A15" s="22" t="s">
        <v>20</v>
      </c>
      <c r="B15" s="25" t="s">
        <v>84</v>
      </c>
      <c r="C15" s="29" t="s">
        <v>104</v>
      </c>
      <c r="D15" s="30" t="s">
        <v>105</v>
      </c>
      <c r="E15" s="14" t="s">
        <v>106</v>
      </c>
      <c r="F15" s="15" t="s">
        <v>107</v>
      </c>
      <c r="G15" s="15" t="s">
        <v>108</v>
      </c>
      <c r="H15" s="23" t="s">
        <v>40</v>
      </c>
      <c r="I15" s="23" t="s">
        <v>28</v>
      </c>
      <c r="J15" s="23" t="s">
        <v>29</v>
      </c>
      <c r="K15" s="23" t="s">
        <v>30</v>
      </c>
      <c r="L15" s="23" t="s">
        <v>31</v>
      </c>
      <c r="M15" s="22" t="s">
        <v>109</v>
      </c>
      <c r="N15" s="22" t="s">
        <v>33</v>
      </c>
      <c r="O15" s="23"/>
      <c r="P15" s="21">
        <v>14</v>
      </c>
      <c r="Q15" s="36" t="s">
        <v>185</v>
      </c>
    </row>
    <row r="16" spans="1:17" ht="36" x14ac:dyDescent="0.25">
      <c r="A16" s="22" t="s">
        <v>20</v>
      </c>
      <c r="B16" s="25" t="s">
        <v>66</v>
      </c>
      <c r="C16" s="29" t="s">
        <v>120</v>
      </c>
      <c r="D16" s="30" t="s">
        <v>121</v>
      </c>
      <c r="E16" s="14" t="s">
        <v>122</v>
      </c>
      <c r="F16" s="15" t="s">
        <v>123</v>
      </c>
      <c r="G16" s="15" t="s">
        <v>124</v>
      </c>
      <c r="H16" s="23" t="s">
        <v>40</v>
      </c>
      <c r="I16" s="23" t="s">
        <v>28</v>
      </c>
      <c r="J16" s="23" t="s">
        <v>29</v>
      </c>
      <c r="K16" s="23" t="s">
        <v>30</v>
      </c>
      <c r="L16" s="23" t="s">
        <v>31</v>
      </c>
      <c r="M16" s="22" t="s">
        <v>109</v>
      </c>
      <c r="N16" s="22" t="s">
        <v>33</v>
      </c>
      <c r="O16" s="23"/>
      <c r="P16" s="21">
        <v>15</v>
      </c>
      <c r="Q16" s="36" t="s">
        <v>185</v>
      </c>
    </row>
    <row r="17" spans="1:17" ht="36" x14ac:dyDescent="0.25">
      <c r="A17" s="22" t="s">
        <v>20</v>
      </c>
      <c r="B17" s="25" t="s">
        <v>66</v>
      </c>
      <c r="C17" s="29" t="s">
        <v>130</v>
      </c>
      <c r="D17" s="30" t="s">
        <v>131</v>
      </c>
      <c r="E17" s="14" t="s">
        <v>132</v>
      </c>
      <c r="F17" s="15" t="s">
        <v>133</v>
      </c>
      <c r="G17" s="15" t="s">
        <v>134</v>
      </c>
      <c r="H17" s="23" t="s">
        <v>40</v>
      </c>
      <c r="I17" s="23" t="s">
        <v>28</v>
      </c>
      <c r="J17" s="23" t="s">
        <v>29</v>
      </c>
      <c r="K17" s="23" t="s">
        <v>30</v>
      </c>
      <c r="L17" s="23" t="s">
        <v>31</v>
      </c>
      <c r="M17" s="22" t="s">
        <v>109</v>
      </c>
      <c r="N17" s="22" t="s">
        <v>33</v>
      </c>
      <c r="O17" s="23"/>
      <c r="P17" s="21">
        <v>16</v>
      </c>
      <c r="Q17" s="36" t="s">
        <v>185</v>
      </c>
    </row>
    <row r="18" spans="1:17" ht="36" x14ac:dyDescent="0.25">
      <c r="A18" s="22" t="s">
        <v>20</v>
      </c>
      <c r="B18" s="25" t="s">
        <v>66</v>
      </c>
      <c r="C18" s="29" t="s">
        <v>140</v>
      </c>
      <c r="D18" s="30" t="s">
        <v>141</v>
      </c>
      <c r="E18" s="14" t="s">
        <v>142</v>
      </c>
      <c r="F18" s="15" t="s">
        <v>143</v>
      </c>
      <c r="G18" s="15" t="s">
        <v>144</v>
      </c>
      <c r="H18" s="23" t="s">
        <v>40</v>
      </c>
      <c r="I18" s="23" t="s">
        <v>28</v>
      </c>
      <c r="J18" s="23" t="s">
        <v>29</v>
      </c>
      <c r="K18" s="23" t="s">
        <v>30</v>
      </c>
      <c r="L18" s="23" t="s">
        <v>31</v>
      </c>
      <c r="M18" s="22" t="s">
        <v>109</v>
      </c>
      <c r="N18" s="22" t="s">
        <v>33</v>
      </c>
      <c r="O18" s="23"/>
      <c r="P18" s="21">
        <v>17</v>
      </c>
      <c r="Q18" s="36" t="s">
        <v>185</v>
      </c>
    </row>
    <row r="19" spans="1:17" ht="36" x14ac:dyDescent="0.25">
      <c r="A19" s="22" t="s">
        <v>20</v>
      </c>
      <c r="B19" s="25" t="s">
        <v>84</v>
      </c>
      <c r="C19" s="29" t="s">
        <v>150</v>
      </c>
      <c r="D19" s="30" t="s">
        <v>151</v>
      </c>
      <c r="E19" s="14" t="s">
        <v>152</v>
      </c>
      <c r="F19" s="15" t="s">
        <v>153</v>
      </c>
      <c r="G19" s="15" t="s">
        <v>154</v>
      </c>
      <c r="H19" s="23" t="s">
        <v>40</v>
      </c>
      <c r="I19" s="23" t="s">
        <v>28</v>
      </c>
      <c r="J19" s="23" t="s">
        <v>29</v>
      </c>
      <c r="K19" s="23" t="s">
        <v>30</v>
      </c>
      <c r="L19" s="23" t="s">
        <v>31</v>
      </c>
      <c r="M19" s="22" t="s">
        <v>109</v>
      </c>
      <c r="N19" s="22" t="s">
        <v>33</v>
      </c>
      <c r="O19" s="23"/>
      <c r="P19" s="21">
        <v>18</v>
      </c>
      <c r="Q19" s="35" t="s">
        <v>187</v>
      </c>
    </row>
    <row r="20" spans="1:17" ht="36" x14ac:dyDescent="0.25">
      <c r="A20" s="22" t="s">
        <v>20</v>
      </c>
      <c r="B20" s="25" t="s">
        <v>84</v>
      </c>
      <c r="C20" s="29" t="s">
        <v>110</v>
      </c>
      <c r="D20" s="30" t="s">
        <v>111</v>
      </c>
      <c r="E20" s="14" t="s">
        <v>112</v>
      </c>
      <c r="F20" s="15" t="s">
        <v>113</v>
      </c>
      <c r="G20" s="15" t="s">
        <v>114</v>
      </c>
      <c r="H20" s="23" t="s">
        <v>40</v>
      </c>
      <c r="I20" s="23" t="s">
        <v>28</v>
      </c>
      <c r="J20" s="23" t="s">
        <v>29</v>
      </c>
      <c r="K20" s="23" t="s">
        <v>30</v>
      </c>
      <c r="L20" s="23" t="s">
        <v>31</v>
      </c>
      <c r="M20" s="22" t="s">
        <v>109</v>
      </c>
      <c r="N20" s="22" t="s">
        <v>33</v>
      </c>
      <c r="O20" s="23"/>
      <c r="P20" s="21">
        <v>19</v>
      </c>
      <c r="Q20" s="35" t="s">
        <v>187</v>
      </c>
    </row>
    <row r="21" spans="1:17" ht="36" x14ac:dyDescent="0.25">
      <c r="A21" s="22" t="s">
        <v>20</v>
      </c>
      <c r="B21" s="25" t="s">
        <v>84</v>
      </c>
      <c r="C21" s="29" t="s">
        <v>145</v>
      </c>
      <c r="D21" s="30" t="s">
        <v>146</v>
      </c>
      <c r="E21" s="14" t="s">
        <v>147</v>
      </c>
      <c r="F21" s="15" t="s">
        <v>148</v>
      </c>
      <c r="G21" s="15" t="s">
        <v>149</v>
      </c>
      <c r="H21" s="23" t="s">
        <v>40</v>
      </c>
      <c r="I21" s="23" t="s">
        <v>28</v>
      </c>
      <c r="J21" s="23" t="s">
        <v>29</v>
      </c>
      <c r="K21" s="23" t="s">
        <v>30</v>
      </c>
      <c r="L21" s="23" t="s">
        <v>31</v>
      </c>
      <c r="M21" s="22" t="s">
        <v>109</v>
      </c>
      <c r="N21" s="22" t="s">
        <v>33</v>
      </c>
      <c r="O21" s="23"/>
      <c r="P21" s="21">
        <v>20</v>
      </c>
      <c r="Q21" s="35" t="s">
        <v>187</v>
      </c>
    </row>
    <row r="22" spans="1:17" ht="25.15" customHeight="1" x14ac:dyDescent="0.25">
      <c r="A22" s="22" t="s">
        <v>20</v>
      </c>
      <c r="B22" s="25" t="s">
        <v>66</v>
      </c>
      <c r="C22" s="29" t="s">
        <v>135</v>
      </c>
      <c r="D22" s="30" t="s">
        <v>136</v>
      </c>
      <c r="E22" s="14" t="s">
        <v>137</v>
      </c>
      <c r="F22" s="15" t="s">
        <v>138</v>
      </c>
      <c r="G22" s="15" t="s">
        <v>139</v>
      </c>
      <c r="H22" s="23" t="s">
        <v>40</v>
      </c>
      <c r="I22" s="23" t="s">
        <v>28</v>
      </c>
      <c r="J22" s="23" t="s">
        <v>29</v>
      </c>
      <c r="K22" s="23" t="s">
        <v>30</v>
      </c>
      <c r="L22" s="23" t="s">
        <v>31</v>
      </c>
      <c r="M22" s="22" t="s">
        <v>109</v>
      </c>
      <c r="N22" s="22" t="s">
        <v>33</v>
      </c>
      <c r="O22" s="23"/>
      <c r="P22" s="21">
        <v>21</v>
      </c>
      <c r="Q22" s="36" t="s">
        <v>185</v>
      </c>
    </row>
    <row r="23" spans="1:17" ht="36" x14ac:dyDescent="0.25">
      <c r="A23" s="22" t="s">
        <v>20</v>
      </c>
      <c r="B23" s="25" t="s">
        <v>84</v>
      </c>
      <c r="C23" s="29" t="s">
        <v>125</v>
      </c>
      <c r="D23" s="30" t="s">
        <v>126</v>
      </c>
      <c r="E23" s="14" t="s">
        <v>127</v>
      </c>
      <c r="F23" s="15" t="s">
        <v>128</v>
      </c>
      <c r="G23" s="15" t="s">
        <v>129</v>
      </c>
      <c r="H23" s="23" t="s">
        <v>40</v>
      </c>
      <c r="I23" s="23" t="s">
        <v>28</v>
      </c>
      <c r="J23" s="23" t="s">
        <v>29</v>
      </c>
      <c r="K23" s="23" t="s">
        <v>30</v>
      </c>
      <c r="L23" s="23" t="s">
        <v>31</v>
      </c>
      <c r="M23" s="22" t="s">
        <v>109</v>
      </c>
      <c r="N23" s="22" t="s">
        <v>33</v>
      </c>
      <c r="O23" s="23"/>
      <c r="P23" s="21">
        <v>22</v>
      </c>
      <c r="Q23" s="35" t="s">
        <v>188</v>
      </c>
    </row>
    <row r="24" spans="1:17" ht="25.15" customHeight="1" x14ac:dyDescent="0.25">
      <c r="A24" s="22" t="s">
        <v>20</v>
      </c>
      <c r="B24" s="25" t="s">
        <v>66</v>
      </c>
      <c r="C24" s="29" t="s">
        <v>115</v>
      </c>
      <c r="D24" s="30" t="s">
        <v>116</v>
      </c>
      <c r="E24" s="14" t="s">
        <v>117</v>
      </c>
      <c r="F24" s="15" t="s">
        <v>118</v>
      </c>
      <c r="G24" s="15" t="s">
        <v>119</v>
      </c>
      <c r="H24" s="23" t="s">
        <v>40</v>
      </c>
      <c r="I24" s="23" t="s">
        <v>28</v>
      </c>
      <c r="J24" s="23" t="s">
        <v>29</v>
      </c>
      <c r="K24" s="23" t="s">
        <v>30</v>
      </c>
      <c r="L24" s="23" t="s">
        <v>31</v>
      </c>
      <c r="M24" s="22" t="s">
        <v>109</v>
      </c>
      <c r="N24" s="22" t="s">
        <v>33</v>
      </c>
      <c r="O24" s="23"/>
      <c r="P24" s="21">
        <v>23</v>
      </c>
      <c r="Q24" s="36" t="s">
        <v>185</v>
      </c>
    </row>
    <row r="25" spans="1:17" ht="25.15" customHeight="1" x14ac:dyDescent="0.25">
      <c r="A25" s="22" t="s">
        <v>20</v>
      </c>
      <c r="B25" s="25" t="s">
        <v>50</v>
      </c>
      <c r="C25" s="29"/>
      <c r="D25" s="30" t="s">
        <v>165</v>
      </c>
      <c r="E25" s="14" t="s">
        <v>166</v>
      </c>
      <c r="F25" s="15" t="s">
        <v>167</v>
      </c>
      <c r="G25" s="15" t="s">
        <v>168</v>
      </c>
      <c r="H25" s="23" t="s">
        <v>82</v>
      </c>
      <c r="I25" s="23" t="s">
        <v>28</v>
      </c>
      <c r="J25" s="23" t="s">
        <v>29</v>
      </c>
      <c r="K25" s="23" t="s">
        <v>30</v>
      </c>
      <c r="L25" s="23" t="s">
        <v>31</v>
      </c>
      <c r="M25" s="22" t="s">
        <v>164</v>
      </c>
      <c r="N25" s="22" t="s">
        <v>42</v>
      </c>
      <c r="O25" s="23" t="s">
        <v>60</v>
      </c>
      <c r="P25" s="21">
        <v>24</v>
      </c>
      <c r="Q25" s="35" t="s">
        <v>186</v>
      </c>
    </row>
    <row r="26" spans="1:17" ht="43.15" customHeight="1" x14ac:dyDescent="0.25">
      <c r="A26" s="18"/>
      <c r="B26" s="26"/>
      <c r="C26" s="32"/>
      <c r="D26" s="33"/>
      <c r="E26" s="24" t="s">
        <v>182</v>
      </c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21">
        <v>25</v>
      </c>
      <c r="Q26" s="35" t="s">
        <v>5</v>
      </c>
    </row>
    <row r="27" spans="1:17" ht="28.9" customHeight="1" x14ac:dyDescent="0.25">
      <c r="A27" s="22" t="s">
        <v>20</v>
      </c>
      <c r="B27" s="25" t="s">
        <v>34</v>
      </c>
      <c r="C27" s="29"/>
      <c r="D27" s="30" t="s">
        <v>61</v>
      </c>
      <c r="E27" s="14" t="s">
        <v>62</v>
      </c>
      <c r="F27" s="15" t="s">
        <v>63</v>
      </c>
      <c r="G27" s="15" t="s">
        <v>64</v>
      </c>
      <c r="H27" s="23" t="s">
        <v>40</v>
      </c>
      <c r="I27" s="23" t="s">
        <v>65</v>
      </c>
      <c r="J27" s="23" t="s">
        <v>29</v>
      </c>
      <c r="K27" s="23" t="s">
        <v>30</v>
      </c>
      <c r="L27" s="23" t="s">
        <v>31</v>
      </c>
      <c r="M27" s="22" t="s">
        <v>41</v>
      </c>
      <c r="N27" s="22" t="s">
        <v>42</v>
      </c>
      <c r="O27" s="23" t="s">
        <v>43</v>
      </c>
      <c r="P27" s="21">
        <v>26</v>
      </c>
      <c r="Q27" s="36" t="s">
        <v>185</v>
      </c>
    </row>
    <row r="28" spans="1:17" ht="63" x14ac:dyDescent="0.25">
      <c r="A28" s="22" t="s">
        <v>20</v>
      </c>
      <c r="B28" s="25" t="s">
        <v>34</v>
      </c>
      <c r="C28" s="29" t="s">
        <v>35</v>
      </c>
      <c r="D28" s="30" t="s">
        <v>36</v>
      </c>
      <c r="E28" s="14" t="s">
        <v>37</v>
      </c>
      <c r="F28" s="15" t="s">
        <v>38</v>
      </c>
      <c r="G28" s="15" t="s">
        <v>39</v>
      </c>
      <c r="H28" s="23" t="s">
        <v>40</v>
      </c>
      <c r="I28" s="23" t="s">
        <v>28</v>
      </c>
      <c r="J28" s="23" t="s">
        <v>29</v>
      </c>
      <c r="K28" s="23" t="s">
        <v>30</v>
      </c>
      <c r="L28" s="23" t="s">
        <v>31</v>
      </c>
      <c r="M28" s="22" t="s">
        <v>41</v>
      </c>
      <c r="N28" s="22" t="s">
        <v>42</v>
      </c>
      <c r="O28" s="23" t="s">
        <v>43</v>
      </c>
      <c r="P28" s="21">
        <v>27</v>
      </c>
      <c r="Q28" s="35" t="s">
        <v>189</v>
      </c>
    </row>
    <row r="29" spans="1:17" ht="63" x14ac:dyDescent="0.25">
      <c r="A29" s="22" t="s">
        <v>20</v>
      </c>
      <c r="B29" s="25" t="s">
        <v>44</v>
      </c>
      <c r="C29" s="29" t="s">
        <v>45</v>
      </c>
      <c r="D29" s="30" t="s">
        <v>46</v>
      </c>
      <c r="E29" s="14" t="s">
        <v>47</v>
      </c>
      <c r="F29" s="15" t="s">
        <v>48</v>
      </c>
      <c r="G29" s="15" t="s">
        <v>49</v>
      </c>
      <c r="H29" s="23" t="s">
        <v>40</v>
      </c>
      <c r="I29" s="23" t="s">
        <v>28</v>
      </c>
      <c r="J29" s="23" t="s">
        <v>29</v>
      </c>
      <c r="K29" s="23" t="s">
        <v>30</v>
      </c>
      <c r="L29" s="23" t="s">
        <v>31</v>
      </c>
      <c r="M29" s="22" t="s">
        <v>41</v>
      </c>
      <c r="N29" s="22" t="s">
        <v>42</v>
      </c>
      <c r="O29" s="23" t="s">
        <v>43</v>
      </c>
      <c r="P29" s="21">
        <v>28</v>
      </c>
      <c r="Q29" s="35" t="s">
        <v>189</v>
      </c>
    </row>
    <row r="30" spans="1:17" ht="46.9" customHeight="1" x14ac:dyDescent="0.25">
      <c r="A30" s="22" t="s">
        <v>20</v>
      </c>
      <c r="B30" s="25" t="s">
        <v>50</v>
      </c>
      <c r="C30" s="29" t="s">
        <v>51</v>
      </c>
      <c r="D30" s="30" t="s">
        <v>52</v>
      </c>
      <c r="E30" s="14" t="s">
        <v>53</v>
      </c>
      <c r="F30" s="15" t="s">
        <v>54</v>
      </c>
      <c r="G30" s="15" t="s">
        <v>55</v>
      </c>
      <c r="H30" s="23" t="s">
        <v>40</v>
      </c>
      <c r="I30" s="23" t="s">
        <v>28</v>
      </c>
      <c r="J30" s="23" t="s">
        <v>29</v>
      </c>
      <c r="K30" s="23" t="s">
        <v>30</v>
      </c>
      <c r="L30" s="23" t="s">
        <v>31</v>
      </c>
      <c r="M30" s="22" t="s">
        <v>41</v>
      </c>
      <c r="N30" s="22" t="s">
        <v>42</v>
      </c>
      <c r="O30" s="23" t="s">
        <v>43</v>
      </c>
      <c r="P30" s="21">
        <v>29</v>
      </c>
      <c r="Q30" s="35" t="s">
        <v>189</v>
      </c>
    </row>
    <row r="31" spans="1:17" ht="46.15" customHeight="1" x14ac:dyDescent="0.25">
      <c r="A31" s="22" t="s">
        <v>20</v>
      </c>
      <c r="B31" s="25" t="s">
        <v>34</v>
      </c>
      <c r="C31" s="29" t="s">
        <v>56</v>
      </c>
      <c r="D31" s="30" t="s">
        <v>57</v>
      </c>
      <c r="E31" s="14" t="s">
        <v>58</v>
      </c>
      <c r="F31" s="15" t="s">
        <v>48</v>
      </c>
      <c r="G31" s="15" t="s">
        <v>59</v>
      </c>
      <c r="H31" s="23" t="s">
        <v>40</v>
      </c>
      <c r="I31" s="23" t="s">
        <v>28</v>
      </c>
      <c r="J31" s="23" t="s">
        <v>29</v>
      </c>
      <c r="K31" s="23" t="s">
        <v>30</v>
      </c>
      <c r="L31" s="23" t="s">
        <v>31</v>
      </c>
      <c r="M31" s="22" t="s">
        <v>41</v>
      </c>
      <c r="N31" s="22" t="s">
        <v>42</v>
      </c>
      <c r="O31" s="23" t="s">
        <v>60</v>
      </c>
      <c r="P31" s="21">
        <v>30</v>
      </c>
      <c r="Q31" s="35" t="s">
        <v>189</v>
      </c>
    </row>
    <row r="32" spans="1:17" ht="46.15" customHeight="1" x14ac:dyDescent="0.25">
      <c r="A32" s="22"/>
      <c r="B32" s="25"/>
      <c r="C32" s="29"/>
      <c r="D32" s="30"/>
      <c r="E32" s="14" t="s">
        <v>190</v>
      </c>
      <c r="F32" s="15"/>
      <c r="G32" s="15"/>
      <c r="H32" s="23"/>
      <c r="I32" s="23"/>
      <c r="J32" s="23"/>
      <c r="K32" s="23"/>
      <c r="L32" s="23"/>
      <c r="M32" s="22"/>
      <c r="N32" s="22"/>
      <c r="O32" s="23"/>
      <c r="P32" s="21"/>
      <c r="Q32" s="35" t="s">
        <v>5</v>
      </c>
    </row>
    <row r="33" spans="1:17" ht="28.9" customHeight="1" x14ac:dyDescent="0.25">
      <c r="A33" s="22" t="s">
        <v>20</v>
      </c>
      <c r="B33" s="25" t="s">
        <v>66</v>
      </c>
      <c r="C33" s="29"/>
      <c r="D33" s="30" t="s">
        <v>67</v>
      </c>
      <c r="E33" s="14" t="s">
        <v>68</v>
      </c>
      <c r="F33" s="15" t="s">
        <v>69</v>
      </c>
      <c r="G33" s="15" t="s">
        <v>70</v>
      </c>
      <c r="H33" s="23" t="s">
        <v>40</v>
      </c>
      <c r="I33" s="23" t="s">
        <v>65</v>
      </c>
      <c r="J33" s="23" t="s">
        <v>29</v>
      </c>
      <c r="K33" s="23" t="s">
        <v>30</v>
      </c>
      <c r="L33" s="23" t="s">
        <v>31</v>
      </c>
      <c r="M33" s="22" t="s">
        <v>71</v>
      </c>
      <c r="N33" s="22" t="s">
        <v>42</v>
      </c>
      <c r="O33" s="23" t="s">
        <v>43</v>
      </c>
      <c r="P33" s="21">
        <v>31</v>
      </c>
      <c r="Q33" s="36" t="s">
        <v>185</v>
      </c>
    </row>
    <row r="34" spans="1:17" ht="30" customHeight="1" x14ac:dyDescent="0.25">
      <c r="A34" s="22" t="s">
        <v>20</v>
      </c>
      <c r="B34" s="25" t="s">
        <v>66</v>
      </c>
      <c r="C34" s="29"/>
      <c r="D34" s="30" t="s">
        <v>72</v>
      </c>
      <c r="E34" s="14" t="s">
        <v>73</v>
      </c>
      <c r="F34" s="15" t="s">
        <v>74</v>
      </c>
      <c r="G34" s="15" t="s">
        <v>75</v>
      </c>
      <c r="H34" s="23" t="s">
        <v>40</v>
      </c>
      <c r="I34" s="23" t="s">
        <v>65</v>
      </c>
      <c r="J34" s="23" t="s">
        <v>29</v>
      </c>
      <c r="K34" s="23" t="s">
        <v>30</v>
      </c>
      <c r="L34" s="23" t="s">
        <v>31</v>
      </c>
      <c r="M34" s="22" t="s">
        <v>71</v>
      </c>
      <c r="N34" s="22" t="s">
        <v>42</v>
      </c>
      <c r="O34" s="23" t="s">
        <v>60</v>
      </c>
      <c r="P34" s="21">
        <v>32</v>
      </c>
      <c r="Q34" s="36" t="s">
        <v>185</v>
      </c>
    </row>
    <row r="35" spans="1:17" ht="34.15" customHeight="1" x14ac:dyDescent="0.25">
      <c r="A35" s="18"/>
      <c r="B35" s="26"/>
      <c r="C35" s="32"/>
      <c r="D35" s="33"/>
      <c r="E35" s="24" t="s">
        <v>179</v>
      </c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21">
        <v>33</v>
      </c>
      <c r="Q35" s="35" t="s">
        <v>5</v>
      </c>
    </row>
    <row r="36" spans="1:17" ht="34.15" customHeight="1" x14ac:dyDescent="0.25">
      <c r="A36" s="18"/>
      <c r="B36" s="26"/>
      <c r="C36" s="32"/>
      <c r="D36" s="33"/>
      <c r="E36" s="24" t="s">
        <v>183</v>
      </c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21">
        <v>34</v>
      </c>
      <c r="Q36" s="35" t="s">
        <v>5</v>
      </c>
    </row>
    <row r="37" spans="1:17" ht="34.15" customHeight="1" x14ac:dyDescent="0.25">
      <c r="A37" s="18"/>
      <c r="B37" s="26"/>
      <c r="C37" s="32"/>
      <c r="D37" s="33"/>
      <c r="E37" s="24" t="s">
        <v>184</v>
      </c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21">
        <v>35</v>
      </c>
      <c r="Q37" s="35" t="s">
        <v>5</v>
      </c>
    </row>
    <row r="38" spans="1:17" ht="28.9" customHeight="1" x14ac:dyDescent="0.25">
      <c r="A38" s="22" t="s">
        <v>20</v>
      </c>
      <c r="B38" s="25" t="s">
        <v>169</v>
      </c>
      <c r="C38" s="29"/>
      <c r="D38" s="30" t="s">
        <v>170</v>
      </c>
      <c r="E38" s="14" t="s">
        <v>171</v>
      </c>
      <c r="F38" s="15" t="s">
        <v>172</v>
      </c>
      <c r="G38" s="15" t="s">
        <v>173</v>
      </c>
      <c r="H38" s="23" t="s">
        <v>82</v>
      </c>
      <c r="I38" s="23" t="s">
        <v>28</v>
      </c>
      <c r="J38" s="23" t="s">
        <v>29</v>
      </c>
      <c r="K38" s="23" t="s">
        <v>30</v>
      </c>
      <c r="L38" s="23" t="s">
        <v>31</v>
      </c>
      <c r="M38" s="22" t="s">
        <v>164</v>
      </c>
      <c r="N38" s="22" t="s">
        <v>42</v>
      </c>
      <c r="O38" s="23" t="s">
        <v>60</v>
      </c>
      <c r="P38" s="21">
        <v>36</v>
      </c>
      <c r="Q38" s="36"/>
    </row>
    <row r="39" spans="1:17" x14ac:dyDescent="0.25">
      <c r="A39" s="18"/>
      <c r="B39" s="26"/>
      <c r="C39" s="18"/>
      <c r="D39" s="34"/>
      <c r="E39" s="19"/>
      <c r="F39" s="20"/>
      <c r="G39" s="20"/>
      <c r="H39" s="18"/>
      <c r="I39" s="18"/>
      <c r="J39" s="18"/>
      <c r="K39" s="18"/>
      <c r="L39" s="18"/>
      <c r="M39" s="18"/>
      <c r="N39" s="18"/>
      <c r="O39" s="18"/>
      <c r="P39" s="21"/>
      <c r="Q39" s="36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ht="15.75" thickTop="1" x14ac:dyDescent="0.25">
      <c r="A1" s="608" t="s">
        <v>6</v>
      </c>
      <c r="B1" s="609"/>
      <c r="C1" s="609"/>
      <c r="D1" s="610"/>
      <c r="E1" s="611" t="s">
        <v>8</v>
      </c>
      <c r="F1" s="612"/>
      <c r="G1" s="612"/>
      <c r="H1" s="612"/>
      <c r="I1" s="612"/>
      <c r="J1" s="613"/>
      <c r="K1" s="40"/>
      <c r="L1" s="40"/>
      <c r="M1" s="40"/>
      <c r="N1" s="40"/>
      <c r="O1" s="40"/>
    </row>
    <row r="2" spans="1:15" x14ac:dyDescent="0.25">
      <c r="A2" s="614" t="s">
        <v>0</v>
      </c>
      <c r="B2" s="615"/>
      <c r="C2" s="615"/>
      <c r="D2" s="616"/>
      <c r="E2" s="617" t="s">
        <v>0</v>
      </c>
      <c r="F2" s="618"/>
      <c r="G2" s="618"/>
      <c r="H2" s="618"/>
      <c r="I2" s="618"/>
      <c r="J2" s="619"/>
      <c r="K2" s="620" t="s">
        <v>0</v>
      </c>
      <c r="L2" s="621"/>
      <c r="M2" s="621"/>
      <c r="N2" s="621"/>
      <c r="O2" s="621"/>
    </row>
    <row r="3" spans="1:15" x14ac:dyDescent="0.25">
      <c r="A3" s="623" t="s">
        <v>7</v>
      </c>
      <c r="B3" s="624"/>
      <c r="C3" s="624"/>
      <c r="D3" s="625"/>
      <c r="E3" s="626" t="s">
        <v>9</v>
      </c>
      <c r="F3" s="627"/>
      <c r="G3" s="627"/>
      <c r="H3" s="627"/>
      <c r="I3" s="627"/>
      <c r="J3" s="628"/>
      <c r="K3" s="622"/>
      <c r="L3" s="621"/>
      <c r="M3" s="621"/>
      <c r="N3" s="621"/>
      <c r="O3" s="621"/>
    </row>
    <row r="4" spans="1:15" ht="15.75" thickBot="1" x14ac:dyDescent="0.3">
      <c r="A4" s="594" t="s">
        <v>0</v>
      </c>
      <c r="B4" s="595"/>
      <c r="C4" s="595"/>
      <c r="D4" s="596"/>
      <c r="E4" s="597" t="s">
        <v>0</v>
      </c>
      <c r="F4" s="598"/>
      <c r="G4" s="598"/>
      <c r="H4" s="598"/>
      <c r="I4" s="598"/>
      <c r="J4" s="599"/>
      <c r="K4" s="41"/>
      <c r="L4" s="41"/>
      <c r="M4" s="41"/>
      <c r="N4" s="41"/>
      <c r="O4" s="41"/>
    </row>
    <row r="5" spans="1:15" ht="27" thickTop="1" x14ac:dyDescent="0.25">
      <c r="A5" s="600" t="s">
        <v>193</v>
      </c>
      <c r="B5" s="601"/>
      <c r="C5" s="601"/>
      <c r="D5" s="601"/>
      <c r="E5" s="602" t="s">
        <v>0</v>
      </c>
      <c r="F5" s="602"/>
      <c r="G5" s="603" t="s">
        <v>2</v>
      </c>
      <c r="H5" s="604"/>
      <c r="I5" s="605" t="s">
        <v>0</v>
      </c>
      <c r="J5" s="606"/>
      <c r="K5" s="607"/>
      <c r="L5" s="42" t="s">
        <v>0</v>
      </c>
      <c r="M5" s="43" t="s">
        <v>0</v>
      </c>
      <c r="N5" s="43" t="s">
        <v>0</v>
      </c>
      <c r="O5" s="44"/>
    </row>
    <row r="6" spans="1:15" ht="25.5" thickBot="1" x14ac:dyDescent="0.3">
      <c r="A6" s="45" t="s">
        <v>194</v>
      </c>
      <c r="B6" s="46" t="s">
        <v>195</v>
      </c>
      <c r="C6" s="47" t="s">
        <v>196</v>
      </c>
      <c r="D6" s="48" t="s">
        <v>0</v>
      </c>
      <c r="E6" s="48" t="s">
        <v>0</v>
      </c>
      <c r="F6" s="49" t="s">
        <v>197</v>
      </c>
      <c r="G6" s="588" t="s">
        <v>198</v>
      </c>
      <c r="H6" s="589"/>
      <c r="I6" s="590"/>
      <c r="J6" s="50" t="s">
        <v>0</v>
      </c>
      <c r="K6" s="591" t="s">
        <v>0</v>
      </c>
      <c r="L6" s="592"/>
      <c r="M6" s="592"/>
      <c r="N6" s="592"/>
      <c r="O6" s="593"/>
    </row>
    <row r="7" spans="1:15" ht="15" customHeight="1" thickTop="1" x14ac:dyDescent="0.25">
      <c r="A7" s="51" t="s">
        <v>199</v>
      </c>
      <c r="B7" s="561" t="s">
        <v>215</v>
      </c>
      <c r="C7" s="52" t="s">
        <v>200</v>
      </c>
      <c r="D7" s="563" t="s">
        <v>216</v>
      </c>
      <c r="E7" s="563"/>
      <c r="F7" s="564" t="s">
        <v>0</v>
      </c>
      <c r="G7" s="566" t="s">
        <v>201</v>
      </c>
      <c r="H7" s="566"/>
      <c r="I7" s="53">
        <v>2</v>
      </c>
      <c r="J7" s="578" t="s">
        <v>235</v>
      </c>
      <c r="K7" s="579"/>
      <c r="L7" s="579"/>
      <c r="M7" s="579"/>
      <c r="N7" s="579"/>
      <c r="O7" s="580"/>
    </row>
    <row r="8" spans="1:15" ht="15" customHeight="1" thickBot="1" x14ac:dyDescent="0.3">
      <c r="A8" s="54">
        <v>1135</v>
      </c>
      <c r="B8" s="562"/>
      <c r="C8" s="55" t="s">
        <v>202</v>
      </c>
      <c r="D8" s="56" t="s">
        <v>217</v>
      </c>
      <c r="E8" s="56" t="s">
        <v>220</v>
      </c>
      <c r="F8" s="565"/>
      <c r="G8" s="567" t="s">
        <v>203</v>
      </c>
      <c r="H8" s="567"/>
      <c r="I8" s="57">
        <v>4</v>
      </c>
      <c r="J8" s="58"/>
      <c r="K8" s="59"/>
      <c r="L8" s="60"/>
      <c r="M8" s="60"/>
      <c r="N8" s="61"/>
      <c r="O8" s="62"/>
    </row>
    <row r="9" spans="1:15" ht="15" customHeight="1" thickTop="1" x14ac:dyDescent="0.25">
      <c r="A9" s="63" t="s">
        <v>0</v>
      </c>
      <c r="B9" s="562"/>
      <c r="C9" s="55" t="s">
        <v>1</v>
      </c>
      <c r="D9" s="64" t="s">
        <v>218</v>
      </c>
      <c r="E9" s="64" t="s">
        <v>219</v>
      </c>
      <c r="F9" s="568" t="s">
        <v>0</v>
      </c>
      <c r="G9" s="567" t="s">
        <v>0</v>
      </c>
      <c r="H9" s="567"/>
      <c r="I9" s="57"/>
      <c r="J9" s="65"/>
      <c r="K9" s="65"/>
      <c r="L9" s="570" t="s">
        <v>0</v>
      </c>
      <c r="M9" s="571"/>
      <c r="N9" s="572"/>
      <c r="O9" s="575" t="s">
        <v>204</v>
      </c>
    </row>
    <row r="10" spans="1:15" ht="16.149999999999999" customHeight="1" thickBot="1" x14ac:dyDescent="0.3">
      <c r="A10" s="66">
        <v>1</v>
      </c>
      <c r="B10" s="562"/>
      <c r="C10" s="67" t="s">
        <v>192</v>
      </c>
      <c r="D10" s="68" t="s">
        <v>0</v>
      </c>
      <c r="E10" s="69" t="s">
        <v>0</v>
      </c>
      <c r="F10" s="569"/>
      <c r="G10" s="577" t="s">
        <v>0</v>
      </c>
      <c r="H10" s="577"/>
      <c r="I10" s="70"/>
      <c r="J10" s="71"/>
      <c r="K10" s="71"/>
      <c r="L10" s="573"/>
      <c r="M10" s="573"/>
      <c r="N10" s="574"/>
      <c r="O10" s="576"/>
    </row>
    <row r="11" spans="1:15" ht="15.75" thickTop="1" x14ac:dyDescent="0.25">
      <c r="A11" s="72" t="s">
        <v>205</v>
      </c>
      <c r="B11" s="73" t="s">
        <v>206</v>
      </c>
      <c r="C11" s="74" t="s">
        <v>207</v>
      </c>
      <c r="D11" s="75" t="s">
        <v>208</v>
      </c>
      <c r="E11" s="555" t="s">
        <v>0</v>
      </c>
      <c r="F11" s="556"/>
      <c r="G11" s="556"/>
      <c r="H11" s="556"/>
      <c r="I11" s="557"/>
      <c r="J11" s="76" t="s">
        <v>0</v>
      </c>
      <c r="K11" s="59"/>
      <c r="L11" s="60"/>
      <c r="M11" s="60"/>
      <c r="N11" s="61"/>
      <c r="O11" s="77" t="s">
        <v>209</v>
      </c>
    </row>
    <row r="12" spans="1:15" ht="15.75" thickBot="1" x14ac:dyDescent="0.3">
      <c r="A12" s="78" t="s">
        <v>210</v>
      </c>
      <c r="B12" s="79" t="s">
        <v>206</v>
      </c>
      <c r="C12" s="80" t="s">
        <v>211</v>
      </c>
      <c r="D12" s="81" t="s">
        <v>206</v>
      </c>
      <c r="E12" s="558"/>
      <c r="F12" s="559"/>
      <c r="G12" s="559"/>
      <c r="H12" s="559"/>
      <c r="I12" s="560"/>
      <c r="J12" s="82" t="s">
        <v>212</v>
      </c>
      <c r="K12" s="83"/>
      <c r="L12" s="84"/>
      <c r="M12" s="84"/>
      <c r="N12" s="84"/>
      <c r="O12" s="85" t="s">
        <v>213</v>
      </c>
    </row>
    <row r="13" spans="1:15" ht="15" customHeight="1" thickTop="1" x14ac:dyDescent="0.25">
      <c r="A13" s="51" t="s">
        <v>199</v>
      </c>
      <c r="B13" s="583" t="s">
        <v>221</v>
      </c>
      <c r="C13" s="52" t="s">
        <v>200</v>
      </c>
      <c r="D13" s="563" t="s">
        <v>216</v>
      </c>
      <c r="E13" s="563"/>
      <c r="F13" s="587"/>
      <c r="G13" s="566" t="s">
        <v>201</v>
      </c>
      <c r="H13" s="566"/>
      <c r="I13" s="86">
        <v>2</v>
      </c>
      <c r="J13" s="578" t="s">
        <v>235</v>
      </c>
      <c r="K13" s="579"/>
      <c r="L13" s="579"/>
      <c r="M13" s="579"/>
      <c r="N13" s="579"/>
      <c r="O13" s="580"/>
    </row>
    <row r="14" spans="1:15" ht="15" customHeight="1" thickBot="1" x14ac:dyDescent="0.3">
      <c r="A14" s="54">
        <v>1136</v>
      </c>
      <c r="B14" s="584"/>
      <c r="C14" s="55" t="s">
        <v>202</v>
      </c>
      <c r="D14" s="56" t="s">
        <v>217</v>
      </c>
      <c r="E14" s="56" t="s">
        <v>225</v>
      </c>
      <c r="F14" s="565"/>
      <c r="G14" s="567" t="s">
        <v>203</v>
      </c>
      <c r="H14" s="567"/>
      <c r="I14" s="87">
        <v>4</v>
      </c>
      <c r="J14" s="88"/>
      <c r="K14" s="59"/>
      <c r="L14" s="60"/>
      <c r="M14" s="60"/>
      <c r="N14" s="61"/>
      <c r="O14" s="62"/>
    </row>
    <row r="15" spans="1:15" ht="15" customHeight="1" thickTop="1" x14ac:dyDescent="0.25">
      <c r="A15" s="63" t="s">
        <v>0</v>
      </c>
      <c r="B15" s="585"/>
      <c r="C15" s="55" t="s">
        <v>1</v>
      </c>
      <c r="D15" s="64" t="s">
        <v>222</v>
      </c>
      <c r="E15" s="64" t="s">
        <v>223</v>
      </c>
      <c r="F15" s="581"/>
      <c r="G15" s="582" t="s">
        <v>0</v>
      </c>
      <c r="H15" s="582"/>
      <c r="I15" s="87"/>
      <c r="J15" s="89"/>
      <c r="K15" s="65"/>
      <c r="L15" s="570" t="s">
        <v>0</v>
      </c>
      <c r="M15" s="571"/>
      <c r="N15" s="572"/>
      <c r="O15" s="575" t="s">
        <v>204</v>
      </c>
    </row>
    <row r="16" spans="1:15" ht="16.149999999999999" customHeight="1" thickBot="1" x14ac:dyDescent="0.3">
      <c r="A16" s="66">
        <v>2</v>
      </c>
      <c r="B16" s="586"/>
      <c r="C16" s="90" t="s">
        <v>192</v>
      </c>
      <c r="D16" s="91" t="s">
        <v>0</v>
      </c>
      <c r="E16" s="91" t="s">
        <v>0</v>
      </c>
      <c r="F16" s="581"/>
      <c r="G16" s="582" t="s">
        <v>0</v>
      </c>
      <c r="H16" s="582"/>
      <c r="I16" s="87"/>
      <c r="J16" s="92"/>
      <c r="K16" s="71"/>
      <c r="L16" s="573"/>
      <c r="M16" s="573"/>
      <c r="N16" s="574"/>
      <c r="O16" s="576"/>
    </row>
    <row r="17" spans="1:15" ht="15.75" thickTop="1" x14ac:dyDescent="0.25">
      <c r="A17" s="72" t="s">
        <v>205</v>
      </c>
      <c r="B17" s="73" t="s">
        <v>224</v>
      </c>
      <c r="C17" s="74" t="s">
        <v>207</v>
      </c>
      <c r="D17" s="75" t="s">
        <v>208</v>
      </c>
      <c r="E17" s="555" t="s">
        <v>0</v>
      </c>
      <c r="F17" s="556"/>
      <c r="G17" s="556"/>
      <c r="H17" s="556"/>
      <c r="I17" s="557"/>
      <c r="J17" s="76" t="s">
        <v>0</v>
      </c>
      <c r="K17" s="59"/>
      <c r="L17" s="60"/>
      <c r="M17" s="60"/>
      <c r="N17" s="61"/>
      <c r="O17" s="77" t="s">
        <v>209</v>
      </c>
    </row>
    <row r="18" spans="1:15" ht="15.75" thickBot="1" x14ac:dyDescent="0.3">
      <c r="A18" s="78" t="s">
        <v>210</v>
      </c>
      <c r="B18" s="79" t="s">
        <v>224</v>
      </c>
      <c r="C18" s="80" t="s">
        <v>211</v>
      </c>
      <c r="D18" s="81" t="s">
        <v>224</v>
      </c>
      <c r="E18" s="558"/>
      <c r="F18" s="559"/>
      <c r="G18" s="559"/>
      <c r="H18" s="559"/>
      <c r="I18" s="560"/>
      <c r="J18" s="82" t="s">
        <v>212</v>
      </c>
      <c r="K18" s="83"/>
      <c r="L18" s="84"/>
      <c r="M18" s="84"/>
      <c r="N18" s="84"/>
      <c r="O18" s="85" t="s">
        <v>213</v>
      </c>
    </row>
    <row r="19" spans="1:15" ht="15" customHeight="1" thickTop="1" x14ac:dyDescent="0.25">
      <c r="A19" s="51" t="s">
        <v>199</v>
      </c>
      <c r="B19" s="561" t="s">
        <v>226</v>
      </c>
      <c r="C19" s="52" t="s">
        <v>200</v>
      </c>
      <c r="D19" s="563" t="s">
        <v>216</v>
      </c>
      <c r="E19" s="563"/>
      <c r="F19" s="564" t="s">
        <v>0</v>
      </c>
      <c r="G19" s="566" t="s">
        <v>201</v>
      </c>
      <c r="H19" s="566"/>
      <c r="I19" s="53">
        <v>2</v>
      </c>
      <c r="J19" s="578" t="s">
        <v>235</v>
      </c>
      <c r="K19" s="579"/>
      <c r="L19" s="579"/>
      <c r="M19" s="579"/>
      <c r="N19" s="579"/>
      <c r="O19" s="580"/>
    </row>
    <row r="20" spans="1:15" ht="15" customHeight="1" thickBot="1" x14ac:dyDescent="0.3">
      <c r="A20" s="54">
        <v>1137</v>
      </c>
      <c r="B20" s="562"/>
      <c r="C20" s="55" t="s">
        <v>202</v>
      </c>
      <c r="D20" s="56" t="s">
        <v>217</v>
      </c>
      <c r="E20" s="56" t="s">
        <v>225</v>
      </c>
      <c r="F20" s="565"/>
      <c r="G20" s="567" t="s">
        <v>203</v>
      </c>
      <c r="H20" s="567"/>
      <c r="I20" s="57">
        <v>2</v>
      </c>
      <c r="J20" s="58"/>
      <c r="K20" s="59"/>
      <c r="L20" s="60"/>
      <c r="M20" s="60"/>
      <c r="N20" s="61"/>
      <c r="O20" s="62"/>
    </row>
    <row r="21" spans="1:15" ht="15" customHeight="1" thickTop="1" x14ac:dyDescent="0.25">
      <c r="A21" s="63" t="s">
        <v>0</v>
      </c>
      <c r="B21" s="562"/>
      <c r="C21" s="55" t="s">
        <v>1</v>
      </c>
      <c r="D21" s="64" t="s">
        <v>227</v>
      </c>
      <c r="E21" s="64" t="s">
        <v>228</v>
      </c>
      <c r="F21" s="568" t="s">
        <v>0</v>
      </c>
      <c r="G21" s="567" t="s">
        <v>214</v>
      </c>
      <c r="H21" s="567"/>
      <c r="I21" s="57">
        <v>4</v>
      </c>
      <c r="J21" s="65"/>
      <c r="K21" s="65"/>
      <c r="L21" s="570" t="s">
        <v>0</v>
      </c>
      <c r="M21" s="571"/>
      <c r="N21" s="572"/>
      <c r="O21" s="575" t="s">
        <v>204</v>
      </c>
    </row>
    <row r="22" spans="1:15" ht="16.149999999999999" customHeight="1" thickBot="1" x14ac:dyDescent="0.3">
      <c r="A22" s="66">
        <v>3</v>
      </c>
      <c r="B22" s="562"/>
      <c r="C22" s="67" t="s">
        <v>192</v>
      </c>
      <c r="D22" s="68" t="s">
        <v>0</v>
      </c>
      <c r="E22" s="69" t="s">
        <v>0</v>
      </c>
      <c r="F22" s="569"/>
      <c r="G22" s="577" t="s">
        <v>0</v>
      </c>
      <c r="H22" s="577"/>
      <c r="I22" s="70"/>
      <c r="J22" s="71"/>
      <c r="K22" s="71"/>
      <c r="L22" s="573"/>
      <c r="M22" s="573"/>
      <c r="N22" s="574"/>
      <c r="O22" s="576"/>
    </row>
    <row r="23" spans="1:15" ht="15.75" thickTop="1" x14ac:dyDescent="0.25">
      <c r="A23" s="72" t="s">
        <v>205</v>
      </c>
      <c r="B23" s="73" t="s">
        <v>224</v>
      </c>
      <c r="C23" s="74" t="s">
        <v>207</v>
      </c>
      <c r="D23" s="75" t="s">
        <v>224</v>
      </c>
      <c r="E23" s="555" t="s">
        <v>0</v>
      </c>
      <c r="F23" s="556"/>
      <c r="G23" s="556"/>
      <c r="H23" s="556"/>
      <c r="I23" s="557"/>
      <c r="J23" s="76" t="s">
        <v>0</v>
      </c>
      <c r="K23" s="59"/>
      <c r="L23" s="60"/>
      <c r="M23" s="60"/>
      <c r="N23" s="61"/>
      <c r="O23" s="77" t="s">
        <v>209</v>
      </c>
    </row>
    <row r="24" spans="1:15" ht="15.75" thickBot="1" x14ac:dyDescent="0.3">
      <c r="A24" s="93" t="s">
        <v>210</v>
      </c>
      <c r="B24" s="94" t="s">
        <v>224</v>
      </c>
      <c r="C24" s="95" t="s">
        <v>211</v>
      </c>
      <c r="D24" s="96" t="s">
        <v>224</v>
      </c>
      <c r="E24" s="558"/>
      <c r="F24" s="559"/>
      <c r="G24" s="559"/>
      <c r="H24" s="559"/>
      <c r="I24" s="560"/>
      <c r="J24" s="82" t="s">
        <v>212</v>
      </c>
      <c r="K24" s="83"/>
      <c r="L24" s="84"/>
      <c r="M24" s="84"/>
      <c r="N24" s="84"/>
      <c r="O24" s="85" t="s">
        <v>213</v>
      </c>
    </row>
    <row r="25" spans="1:15" ht="15" customHeight="1" thickTop="1" x14ac:dyDescent="0.25">
      <c r="A25" s="51" t="s">
        <v>199</v>
      </c>
      <c r="B25" s="561" t="s">
        <v>229</v>
      </c>
      <c r="C25" s="52" t="s">
        <v>200</v>
      </c>
      <c r="D25" s="563" t="s">
        <v>216</v>
      </c>
      <c r="E25" s="563"/>
      <c r="F25" s="564" t="s">
        <v>0</v>
      </c>
      <c r="G25" s="567" t="s">
        <v>203</v>
      </c>
      <c r="H25" s="567"/>
      <c r="I25" s="53">
        <v>2</v>
      </c>
      <c r="J25" s="578" t="s">
        <v>235</v>
      </c>
      <c r="K25" s="579"/>
      <c r="L25" s="579"/>
      <c r="M25" s="579"/>
      <c r="N25" s="579"/>
      <c r="O25" s="580"/>
    </row>
    <row r="26" spans="1:15" ht="15" customHeight="1" thickBot="1" x14ac:dyDescent="0.3">
      <c r="A26" s="54">
        <v>1138</v>
      </c>
      <c r="B26" s="562"/>
      <c r="C26" s="55" t="s">
        <v>202</v>
      </c>
      <c r="D26" s="56" t="s">
        <v>230</v>
      </c>
      <c r="E26" s="56" t="s">
        <v>231</v>
      </c>
      <c r="F26" s="565"/>
      <c r="G26" s="567" t="s">
        <v>234</v>
      </c>
      <c r="H26" s="567"/>
      <c r="I26" s="57">
        <v>2</v>
      </c>
      <c r="J26" s="58"/>
      <c r="K26" s="59"/>
      <c r="L26" s="60"/>
      <c r="M26" s="60"/>
      <c r="N26" s="61"/>
      <c r="O26" s="62"/>
    </row>
    <row r="27" spans="1:15" ht="15" customHeight="1" thickTop="1" x14ac:dyDescent="0.25">
      <c r="A27" s="63" t="s">
        <v>0</v>
      </c>
      <c r="B27" s="562"/>
      <c r="C27" s="55" t="s">
        <v>1</v>
      </c>
      <c r="D27" s="64" t="s">
        <v>232</v>
      </c>
      <c r="E27" s="64" t="s">
        <v>233</v>
      </c>
      <c r="F27" s="568" t="s">
        <v>0</v>
      </c>
      <c r="G27" s="567" t="s">
        <v>214</v>
      </c>
      <c r="H27" s="567"/>
      <c r="I27" s="57">
        <v>4</v>
      </c>
      <c r="J27" s="65"/>
      <c r="K27" s="65"/>
      <c r="L27" s="570" t="s">
        <v>0</v>
      </c>
      <c r="M27" s="571"/>
      <c r="N27" s="572"/>
      <c r="O27" s="575" t="s">
        <v>204</v>
      </c>
    </row>
    <row r="28" spans="1:15" ht="16.149999999999999" customHeight="1" thickBot="1" x14ac:dyDescent="0.3">
      <c r="A28" s="66">
        <v>4</v>
      </c>
      <c r="B28" s="562"/>
      <c r="C28" s="67" t="s">
        <v>192</v>
      </c>
      <c r="D28" s="68" t="s">
        <v>0</v>
      </c>
      <c r="E28" s="69" t="s">
        <v>0</v>
      </c>
      <c r="F28" s="569"/>
      <c r="G28" s="577" t="s">
        <v>0</v>
      </c>
      <c r="H28" s="577"/>
      <c r="I28" s="70"/>
      <c r="J28" s="71"/>
      <c r="K28" s="71"/>
      <c r="L28" s="573"/>
      <c r="M28" s="573"/>
      <c r="N28" s="574"/>
      <c r="O28" s="576"/>
    </row>
    <row r="29" spans="1:15" ht="15.75" thickTop="1" x14ac:dyDescent="0.25">
      <c r="A29" s="72" t="s">
        <v>205</v>
      </c>
      <c r="B29" s="73" t="s">
        <v>206</v>
      </c>
      <c r="C29" s="74" t="s">
        <v>207</v>
      </c>
      <c r="D29" s="75" t="s">
        <v>206</v>
      </c>
      <c r="E29" s="555" t="s">
        <v>0</v>
      </c>
      <c r="F29" s="556"/>
      <c r="G29" s="556"/>
      <c r="H29" s="556"/>
      <c r="I29" s="557"/>
      <c r="J29" s="76" t="s">
        <v>0</v>
      </c>
      <c r="K29" s="59"/>
      <c r="L29" s="60"/>
      <c r="M29" s="60"/>
      <c r="N29" s="61"/>
      <c r="O29" s="77" t="s">
        <v>209</v>
      </c>
    </row>
    <row r="30" spans="1:15" ht="15.75" thickBot="1" x14ac:dyDescent="0.3">
      <c r="A30" s="93" t="s">
        <v>210</v>
      </c>
      <c r="B30" s="94" t="s">
        <v>206</v>
      </c>
      <c r="C30" s="95" t="s">
        <v>211</v>
      </c>
      <c r="D30" s="96" t="s">
        <v>206</v>
      </c>
      <c r="E30" s="558"/>
      <c r="F30" s="559"/>
      <c r="G30" s="559"/>
      <c r="H30" s="559"/>
      <c r="I30" s="560"/>
      <c r="J30" s="82" t="s">
        <v>212</v>
      </c>
      <c r="K30" s="83"/>
      <c r="L30" s="84"/>
      <c r="M30" s="84"/>
      <c r="N30" s="84"/>
      <c r="O30" s="85" t="s">
        <v>213</v>
      </c>
    </row>
    <row r="31" spans="1:15" ht="17.25" thickTop="1" thickBot="1" x14ac:dyDescent="0.3">
      <c r="A31" s="97"/>
      <c r="B31" s="98"/>
      <c r="C31" s="99"/>
      <c r="D31" s="100"/>
      <c r="E31" s="101" t="s">
        <v>10</v>
      </c>
      <c r="F31" s="102"/>
      <c r="G31" s="102"/>
      <c r="H31" s="102"/>
      <c r="I31" s="102"/>
      <c r="J31" s="103"/>
      <c r="K31" s="104"/>
      <c r="L31" s="104"/>
      <c r="M31" s="104"/>
      <c r="N31" s="104"/>
      <c r="O31" s="105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2018-03-23T23:27:05Z</dcterms:modified>
</cp:coreProperties>
</file>