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223" i="2" l="1"/>
  <c r="AG36" i="2"/>
  <c r="AE36" i="2"/>
  <c r="AI36" i="2"/>
  <c r="AK37" i="2"/>
  <c r="AE37" i="2"/>
  <c r="AG37" i="2"/>
  <c r="AI37" i="2"/>
  <c r="AK36" i="2"/>
  <c r="AU36" i="2"/>
  <c r="L39" i="2"/>
  <c r="P39" i="2"/>
  <c r="P88" i="2"/>
  <c r="K235" i="2"/>
  <c r="P233" i="2"/>
  <c r="N233" i="2"/>
  <c r="L233" i="2"/>
  <c r="K233" i="2"/>
  <c r="A233" i="2"/>
  <c r="AE230" i="2"/>
  <c r="AG230" i="2"/>
  <c r="AE231" i="2"/>
  <c r="AG231" i="2"/>
  <c r="AS232" i="2"/>
  <c r="AO230" i="2"/>
  <c r="AQ230" i="2"/>
  <c r="AQ231" i="2"/>
  <c r="AO231" i="2"/>
  <c r="AS230" i="2"/>
  <c r="AS231" i="2"/>
  <c r="AI230" i="2"/>
  <c r="AK231" i="2"/>
  <c r="AM231" i="2"/>
  <c r="AI231" i="2"/>
  <c r="AK230" i="2"/>
  <c r="AU230" i="2"/>
  <c r="AM230" i="2"/>
  <c r="N230" i="2"/>
  <c r="P228" i="2"/>
  <c r="N228" i="2"/>
  <c r="L228" i="2"/>
  <c r="K228" i="2"/>
  <c r="A228" i="2"/>
  <c r="AE225" i="2"/>
  <c r="AG225" i="2"/>
  <c r="AE226" i="2"/>
  <c r="AG226" i="2"/>
  <c r="AS227" i="2"/>
  <c r="AO225" i="2"/>
  <c r="AQ225" i="2"/>
  <c r="AQ226" i="2"/>
  <c r="AO226" i="2"/>
  <c r="AS225" i="2"/>
  <c r="AS226" i="2"/>
  <c r="AI225" i="2"/>
  <c r="AK226" i="2"/>
  <c r="AM226" i="2"/>
  <c r="AI226" i="2"/>
  <c r="AK225" i="2"/>
  <c r="AU225" i="2"/>
  <c r="AM225" i="2"/>
  <c r="N225" i="2"/>
  <c r="N194" i="2"/>
  <c r="N174" i="2"/>
  <c r="N167" i="2"/>
  <c r="N152" i="2"/>
  <c r="J150" i="2"/>
  <c r="I150" i="2"/>
  <c r="H150" i="2"/>
  <c r="G150" i="2"/>
  <c r="F150" i="2"/>
  <c r="E150" i="2"/>
  <c r="N147" i="2"/>
  <c r="J145" i="2"/>
  <c r="I145" i="2"/>
  <c r="H145" i="2"/>
  <c r="G145" i="2"/>
  <c r="F145" i="2"/>
  <c r="E145" i="2"/>
  <c r="AG110" i="2"/>
  <c r="AE110" i="2"/>
  <c r="AI110" i="2"/>
  <c r="AK111" i="2"/>
  <c r="AG111" i="2"/>
  <c r="AE111" i="2"/>
  <c r="AI111" i="2"/>
  <c r="AK110" i="2"/>
  <c r="AU110" i="2"/>
  <c r="L113" i="2"/>
  <c r="P113" i="2"/>
  <c r="N113" i="2"/>
  <c r="K113" i="2"/>
  <c r="A113" i="2"/>
  <c r="AS112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AO110" i="2"/>
  <c r="AQ110" i="2"/>
  <c r="AQ111" i="2"/>
  <c r="AO111" i="2"/>
  <c r="AS110" i="2"/>
  <c r="AS111" i="2"/>
  <c r="AM111" i="2"/>
  <c r="AM110" i="2"/>
  <c r="N110" i="2"/>
  <c r="P93" i="2"/>
  <c r="N93" i="2"/>
  <c r="L93" i="2"/>
  <c r="K93" i="2"/>
  <c r="A93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N90" i="2"/>
  <c r="P86" i="2"/>
  <c r="N86" i="2"/>
  <c r="L86" i="2"/>
  <c r="K86" i="2"/>
  <c r="A86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N83" i="2"/>
  <c r="P81" i="2"/>
  <c r="N81" i="2"/>
  <c r="L81" i="2"/>
  <c r="K81" i="2"/>
  <c r="A81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N78" i="2"/>
  <c r="P76" i="2"/>
  <c r="N76" i="2"/>
  <c r="L76" i="2"/>
  <c r="K76" i="2"/>
  <c r="A76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N73" i="2"/>
  <c r="N98" i="2"/>
  <c r="N95" i="2"/>
  <c r="N17" i="2"/>
  <c r="N19" i="2"/>
  <c r="P221" i="2"/>
  <c r="P216" i="2"/>
  <c r="AG208" i="2"/>
  <c r="AE208" i="2"/>
  <c r="AI208" i="2"/>
  <c r="AK209" i="2"/>
  <c r="AG209" i="2"/>
  <c r="AE209" i="2"/>
  <c r="AI209" i="2"/>
  <c r="AK208" i="2"/>
  <c r="AU208" i="2"/>
  <c r="L211" i="2"/>
  <c r="P211" i="2"/>
  <c r="P206" i="2"/>
  <c r="P201" i="2"/>
  <c r="P194" i="2"/>
  <c r="P189" i="2"/>
  <c r="P184" i="2"/>
  <c r="P179" i="2"/>
  <c r="P174" i="2"/>
  <c r="P167" i="2"/>
  <c r="P162" i="2"/>
  <c r="P157" i="2"/>
  <c r="AG149" i="2"/>
  <c r="AE149" i="2"/>
  <c r="AI149" i="2"/>
  <c r="AK150" i="2"/>
  <c r="AG150" i="2"/>
  <c r="AE150" i="2"/>
  <c r="AI150" i="2"/>
  <c r="AK149" i="2"/>
  <c r="AU149" i="2"/>
  <c r="L152" i="2"/>
  <c r="P152" i="2"/>
  <c r="AG144" i="2"/>
  <c r="AE144" i="2"/>
  <c r="AI144" i="2"/>
  <c r="AK145" i="2"/>
  <c r="AG145" i="2"/>
  <c r="AE145" i="2"/>
  <c r="AI145" i="2"/>
  <c r="AK144" i="2"/>
  <c r="AU144" i="2"/>
  <c r="L147" i="2"/>
  <c r="P147" i="2"/>
  <c r="AG137" i="2"/>
  <c r="AE137" i="2"/>
  <c r="AI137" i="2"/>
  <c r="AK138" i="2"/>
  <c r="AG138" i="2"/>
  <c r="AE138" i="2"/>
  <c r="AI138" i="2"/>
  <c r="AK137" i="2"/>
  <c r="AU137" i="2"/>
  <c r="L140" i="2"/>
  <c r="P140" i="2"/>
  <c r="AG132" i="2"/>
  <c r="AE132" i="2"/>
  <c r="AI132" i="2"/>
  <c r="AK133" i="2"/>
  <c r="AG133" i="2"/>
  <c r="AE133" i="2"/>
  <c r="AI133" i="2"/>
  <c r="AK132" i="2"/>
  <c r="AU132" i="2"/>
  <c r="L135" i="2"/>
  <c r="P135" i="2"/>
  <c r="AG127" i="2"/>
  <c r="AE127" i="2"/>
  <c r="AI127" i="2"/>
  <c r="AK128" i="2"/>
  <c r="AG128" i="2"/>
  <c r="AE128" i="2"/>
  <c r="AI128" i="2"/>
  <c r="AK127" i="2"/>
  <c r="AU127" i="2"/>
  <c r="L130" i="2"/>
  <c r="P130" i="2"/>
  <c r="AG122" i="2"/>
  <c r="AE122" i="2"/>
  <c r="AI122" i="2"/>
  <c r="AK123" i="2"/>
  <c r="AG123" i="2"/>
  <c r="AE123" i="2"/>
  <c r="AI123" i="2"/>
  <c r="AK122" i="2"/>
  <c r="AU122" i="2"/>
  <c r="L125" i="2"/>
  <c r="P125" i="2"/>
  <c r="AG117" i="2"/>
  <c r="AE117" i="2"/>
  <c r="AI117" i="2"/>
  <c r="AK118" i="2"/>
  <c r="AG118" i="2"/>
  <c r="AE118" i="2"/>
  <c r="AI118" i="2"/>
  <c r="AK117" i="2"/>
  <c r="AU117" i="2"/>
  <c r="L120" i="2"/>
  <c r="P120" i="2"/>
  <c r="AG105" i="2"/>
  <c r="AE105" i="2"/>
  <c r="AI105" i="2"/>
  <c r="AK106" i="2"/>
  <c r="AG106" i="2"/>
  <c r="AE106" i="2"/>
  <c r="AI106" i="2"/>
  <c r="AK105" i="2"/>
  <c r="AU105" i="2"/>
  <c r="L108" i="2"/>
  <c r="P108" i="2"/>
  <c r="AG100" i="2"/>
  <c r="AE100" i="2"/>
  <c r="AI100" i="2"/>
  <c r="AK101" i="2"/>
  <c r="AG101" i="2"/>
  <c r="AE101" i="2"/>
  <c r="AI101" i="2"/>
  <c r="AK100" i="2"/>
  <c r="AU100" i="2"/>
  <c r="L103" i="2"/>
  <c r="P103" i="2"/>
  <c r="P98" i="2"/>
  <c r="P71" i="2"/>
  <c r="AG63" i="2"/>
  <c r="AE63" i="2"/>
  <c r="AI63" i="2"/>
  <c r="AK64" i="2"/>
  <c r="AG64" i="2"/>
  <c r="AE64" i="2"/>
  <c r="AI64" i="2"/>
  <c r="AK63" i="2"/>
  <c r="AU63" i="2"/>
  <c r="L66" i="2"/>
  <c r="P66" i="2"/>
  <c r="AG56" i="2"/>
  <c r="AE56" i="2"/>
  <c r="AI56" i="2"/>
  <c r="AK57" i="2"/>
  <c r="AG57" i="2"/>
  <c r="AE57" i="2"/>
  <c r="AI57" i="2"/>
  <c r="AK56" i="2"/>
  <c r="AU56" i="2"/>
  <c r="L59" i="2"/>
  <c r="P59" i="2"/>
  <c r="P54" i="2"/>
  <c r="AG46" i="2"/>
  <c r="AE46" i="2"/>
  <c r="AI46" i="2"/>
  <c r="AK47" i="2"/>
  <c r="AG47" i="2"/>
  <c r="AE47" i="2"/>
  <c r="AI47" i="2"/>
  <c r="AK46" i="2"/>
  <c r="AU46" i="2"/>
  <c r="L49" i="2"/>
  <c r="P49" i="2"/>
  <c r="AG41" i="2"/>
  <c r="AE41" i="2"/>
  <c r="AI41" i="2"/>
  <c r="AK42" i="2"/>
  <c r="AG42" i="2"/>
  <c r="AE42" i="2"/>
  <c r="AI42" i="2"/>
  <c r="AK41" i="2"/>
  <c r="AU41" i="2"/>
  <c r="L44" i="2"/>
  <c r="P44" i="2"/>
  <c r="AG29" i="2"/>
  <c r="AE29" i="2"/>
  <c r="AI29" i="2"/>
  <c r="AK30" i="2"/>
  <c r="AG30" i="2"/>
  <c r="AE30" i="2"/>
  <c r="AI30" i="2"/>
  <c r="AK29" i="2"/>
  <c r="AU29" i="2"/>
  <c r="L32" i="2"/>
  <c r="P32" i="2"/>
  <c r="AG24" i="2"/>
  <c r="AE24" i="2"/>
  <c r="AI24" i="2"/>
  <c r="AK25" i="2"/>
  <c r="AG25" i="2"/>
  <c r="AE25" i="2"/>
  <c r="AI25" i="2"/>
  <c r="AK24" i="2"/>
  <c r="AU24" i="2"/>
  <c r="L27" i="2"/>
  <c r="P27" i="2"/>
  <c r="P22" i="2"/>
  <c r="AG14" i="2"/>
  <c r="AE14" i="2"/>
  <c r="AI14" i="2"/>
  <c r="AK15" i="2"/>
  <c r="AG15" i="2"/>
  <c r="AE15" i="2"/>
  <c r="AI15" i="2"/>
  <c r="AK14" i="2"/>
  <c r="AU14" i="2"/>
  <c r="L17" i="2"/>
  <c r="P17" i="2"/>
  <c r="AG9" i="2"/>
  <c r="AE9" i="2"/>
  <c r="AI9" i="2"/>
  <c r="AK10" i="2"/>
  <c r="AG10" i="2"/>
  <c r="AE10" i="2"/>
  <c r="AI10" i="2"/>
  <c r="AK9" i="2"/>
  <c r="AU9" i="2"/>
  <c r="L12" i="2"/>
  <c r="P12" i="2"/>
  <c r="L221" i="2"/>
  <c r="L216" i="2"/>
  <c r="L206" i="2"/>
  <c r="L201" i="2"/>
  <c r="L194" i="2"/>
  <c r="L189" i="2"/>
  <c r="L184" i="2"/>
  <c r="L179" i="2"/>
  <c r="L174" i="2"/>
  <c r="L167" i="2"/>
  <c r="L162" i="2"/>
  <c r="L157" i="2"/>
  <c r="L98" i="2"/>
  <c r="L71" i="2"/>
  <c r="L54" i="2"/>
  <c r="L22" i="2"/>
  <c r="N127" i="2"/>
  <c r="N122" i="2"/>
  <c r="N117" i="2"/>
  <c r="N56" i="2"/>
  <c r="N36" i="2"/>
  <c r="N29" i="2"/>
  <c r="H15" i="2"/>
  <c r="I15" i="2"/>
  <c r="H16" i="2"/>
  <c r="I16" i="2"/>
  <c r="N108" i="2"/>
  <c r="N103" i="2"/>
  <c r="N71" i="2"/>
  <c r="N66" i="2"/>
  <c r="N59" i="2"/>
  <c r="N54" i="2"/>
  <c r="N49" i="2"/>
  <c r="N44" i="2"/>
  <c r="N39" i="2"/>
  <c r="N32" i="2"/>
  <c r="N27" i="2"/>
  <c r="N22" i="2"/>
  <c r="AG51" i="2"/>
  <c r="AE51" i="2"/>
  <c r="AI51" i="2"/>
  <c r="AK52" i="2"/>
  <c r="AE52" i="2"/>
  <c r="AG52" i="2"/>
  <c r="AI52" i="2"/>
  <c r="AK51" i="2"/>
  <c r="AU51" i="2"/>
  <c r="AG68" i="2"/>
  <c r="AE68" i="2"/>
  <c r="AI68" i="2"/>
  <c r="AK69" i="2"/>
  <c r="AE69" i="2"/>
  <c r="AG69" i="2"/>
  <c r="AI69" i="2"/>
  <c r="AK68" i="2"/>
  <c r="AU68" i="2"/>
  <c r="N221" i="2"/>
  <c r="N216" i="2"/>
  <c r="N211" i="2"/>
  <c r="N206" i="2"/>
  <c r="N201" i="2"/>
  <c r="N189" i="2"/>
  <c r="N184" i="2"/>
  <c r="N179" i="2"/>
  <c r="N162" i="2"/>
  <c r="N157" i="2"/>
  <c r="N140" i="2"/>
  <c r="N135" i="2"/>
  <c r="N130" i="2"/>
  <c r="N125" i="2"/>
  <c r="N120" i="2"/>
  <c r="N12" i="2"/>
  <c r="E64" i="2"/>
  <c r="F64" i="2"/>
  <c r="G64" i="2"/>
  <c r="H64" i="2"/>
  <c r="E65" i="2"/>
  <c r="F65" i="2"/>
  <c r="G65" i="2"/>
  <c r="H65" i="2"/>
  <c r="A66" i="2"/>
  <c r="J57" i="2"/>
  <c r="J58" i="2"/>
  <c r="I57" i="2"/>
  <c r="I58" i="2"/>
  <c r="H57" i="2"/>
  <c r="H58" i="2"/>
  <c r="G57" i="2"/>
  <c r="G58" i="2"/>
  <c r="F57" i="2"/>
  <c r="F58" i="2"/>
  <c r="E57" i="2"/>
  <c r="E58" i="2"/>
  <c r="J52" i="2"/>
  <c r="J53" i="2"/>
  <c r="I52" i="2"/>
  <c r="I53" i="2"/>
  <c r="H52" i="2"/>
  <c r="H53" i="2"/>
  <c r="G52" i="2"/>
  <c r="G53" i="2"/>
  <c r="F52" i="2"/>
  <c r="F53" i="2"/>
  <c r="E52" i="2"/>
  <c r="E53" i="2"/>
  <c r="J47" i="2"/>
  <c r="J48" i="2"/>
  <c r="I47" i="2"/>
  <c r="I48" i="2"/>
  <c r="H47" i="2"/>
  <c r="H48" i="2"/>
  <c r="G47" i="2"/>
  <c r="G48" i="2"/>
  <c r="F47" i="2"/>
  <c r="F48" i="2"/>
  <c r="E47" i="2"/>
  <c r="E48" i="2"/>
  <c r="J42" i="2"/>
  <c r="J43" i="2"/>
  <c r="I42" i="2"/>
  <c r="I43" i="2"/>
  <c r="H42" i="2"/>
  <c r="H43" i="2"/>
  <c r="G42" i="2"/>
  <c r="G43" i="2"/>
  <c r="F42" i="2"/>
  <c r="F43" i="2"/>
  <c r="E42" i="2"/>
  <c r="E43" i="2"/>
  <c r="J37" i="2"/>
  <c r="I37" i="2"/>
  <c r="I38" i="2"/>
  <c r="H37" i="2"/>
  <c r="H38" i="2"/>
  <c r="G37" i="2"/>
  <c r="F37" i="2"/>
  <c r="F38" i="2"/>
  <c r="E37" i="2"/>
  <c r="E38" i="2"/>
  <c r="J30" i="2"/>
  <c r="J31" i="2"/>
  <c r="I30" i="2"/>
  <c r="I31" i="2"/>
  <c r="H30" i="2"/>
  <c r="H31" i="2"/>
  <c r="G30" i="2"/>
  <c r="G31" i="2"/>
  <c r="F30" i="2"/>
  <c r="F31" i="2"/>
  <c r="E30" i="2"/>
  <c r="E31" i="2"/>
  <c r="J25" i="2"/>
  <c r="J26" i="2"/>
  <c r="I25" i="2"/>
  <c r="I26" i="2"/>
  <c r="H25" i="2"/>
  <c r="H26" i="2"/>
  <c r="G25" i="2"/>
  <c r="G26" i="2"/>
  <c r="F25" i="2"/>
  <c r="F26" i="2"/>
  <c r="E25" i="2"/>
  <c r="E26" i="2"/>
  <c r="J69" i="2"/>
  <c r="J70" i="2"/>
  <c r="I69" i="2"/>
  <c r="I70" i="2"/>
  <c r="H69" i="2"/>
  <c r="H70" i="2"/>
  <c r="G69" i="2"/>
  <c r="G70" i="2"/>
  <c r="F69" i="2"/>
  <c r="F70" i="2"/>
  <c r="E69" i="2"/>
  <c r="E70" i="2"/>
  <c r="J64" i="2"/>
  <c r="J65" i="2"/>
  <c r="I64" i="2"/>
  <c r="I65" i="2"/>
  <c r="J15" i="2"/>
  <c r="J16" i="2"/>
  <c r="G15" i="2"/>
  <c r="G16" i="2"/>
  <c r="F15" i="2"/>
  <c r="F16" i="2"/>
  <c r="E15" i="2"/>
  <c r="E16" i="2"/>
  <c r="J10" i="2"/>
  <c r="J11" i="2"/>
  <c r="I10" i="2"/>
  <c r="I11" i="2"/>
  <c r="H10" i="2"/>
  <c r="H11" i="2"/>
  <c r="G10" i="2"/>
  <c r="G11" i="2"/>
  <c r="F10" i="2"/>
  <c r="F11" i="2"/>
  <c r="E10" i="2"/>
  <c r="E11" i="2"/>
  <c r="P2" i="2"/>
  <c r="P7" i="2"/>
  <c r="P34" i="2"/>
  <c r="P61" i="2"/>
  <c r="P115" i="2"/>
  <c r="P142" i="2"/>
  <c r="P169" i="2"/>
  <c r="P196" i="2"/>
  <c r="A27" i="2"/>
  <c r="N9" i="2"/>
  <c r="N14" i="2"/>
  <c r="N24" i="2"/>
  <c r="N41" i="2"/>
  <c r="N46" i="2"/>
  <c r="N51" i="2"/>
  <c r="N68" i="2"/>
  <c r="AQ63" i="2"/>
  <c r="AQ64" i="2"/>
  <c r="AB235" i="2"/>
  <c r="AA235" i="2"/>
  <c r="AA1" i="2"/>
  <c r="K3" i="2"/>
  <c r="L3" i="2"/>
  <c r="Z235" i="2"/>
  <c r="Z1" i="2"/>
  <c r="I3" i="2"/>
  <c r="J3" i="2"/>
  <c r="S235" i="2"/>
  <c r="O1" i="2"/>
  <c r="Q235" i="2"/>
  <c r="O235" i="2"/>
  <c r="L1" i="2"/>
  <c r="M235" i="2"/>
  <c r="J1" i="2"/>
  <c r="B1" i="2"/>
  <c r="K221" i="2"/>
  <c r="A221" i="2"/>
  <c r="AE218" i="2"/>
  <c r="AG218" i="2"/>
  <c r="AE219" i="2"/>
  <c r="AG219" i="2"/>
  <c r="AS220" i="2"/>
  <c r="AO218" i="2"/>
  <c r="AQ218" i="2"/>
  <c r="AQ219" i="2"/>
  <c r="AO219" i="2"/>
  <c r="AS218" i="2"/>
  <c r="AS219" i="2"/>
  <c r="AI218" i="2"/>
  <c r="AK219" i="2"/>
  <c r="AM219" i="2"/>
  <c r="AI219" i="2"/>
  <c r="AK218" i="2"/>
  <c r="AU218" i="2"/>
  <c r="AM218" i="2"/>
  <c r="N218" i="2"/>
  <c r="K216" i="2"/>
  <c r="A216" i="2"/>
  <c r="AE213" i="2"/>
  <c r="AG213" i="2"/>
  <c r="AE214" i="2"/>
  <c r="AG214" i="2"/>
  <c r="AS215" i="2"/>
  <c r="AO213" i="2"/>
  <c r="AQ213" i="2"/>
  <c r="AQ214" i="2"/>
  <c r="AO214" i="2"/>
  <c r="AS213" i="2"/>
  <c r="AS214" i="2"/>
  <c r="AI213" i="2"/>
  <c r="AK214" i="2"/>
  <c r="AM214" i="2"/>
  <c r="AI214" i="2"/>
  <c r="AK213" i="2"/>
  <c r="AU213" i="2"/>
  <c r="AM213" i="2"/>
  <c r="N213" i="2"/>
  <c r="K211" i="2"/>
  <c r="A211" i="2"/>
  <c r="AS210" i="2"/>
  <c r="J209" i="2"/>
  <c r="J210" i="2"/>
  <c r="I209" i="2"/>
  <c r="I210" i="2"/>
  <c r="H209" i="2"/>
  <c r="H210" i="2"/>
  <c r="G209" i="2"/>
  <c r="G210" i="2"/>
  <c r="F209" i="2"/>
  <c r="F210" i="2"/>
  <c r="E209" i="2"/>
  <c r="E210" i="2"/>
  <c r="AO208" i="2"/>
  <c r="AQ208" i="2"/>
  <c r="AQ209" i="2"/>
  <c r="AO209" i="2"/>
  <c r="AS208" i="2"/>
  <c r="AS209" i="2"/>
  <c r="AM209" i="2"/>
  <c r="AM208" i="2"/>
  <c r="N208" i="2"/>
  <c r="K206" i="2"/>
  <c r="A206" i="2"/>
  <c r="AE203" i="2"/>
  <c r="AG203" i="2"/>
  <c r="AE204" i="2"/>
  <c r="AG204" i="2"/>
  <c r="AS205" i="2"/>
  <c r="J204" i="2"/>
  <c r="J205" i="2"/>
  <c r="I204" i="2"/>
  <c r="I205" i="2"/>
  <c r="H204" i="2"/>
  <c r="H205" i="2"/>
  <c r="G204" i="2"/>
  <c r="G205" i="2"/>
  <c r="F204" i="2"/>
  <c r="F205" i="2"/>
  <c r="E204" i="2"/>
  <c r="E205" i="2"/>
  <c r="AO203" i="2"/>
  <c r="AQ203" i="2"/>
  <c r="AQ204" i="2"/>
  <c r="AO204" i="2"/>
  <c r="AS203" i="2"/>
  <c r="AS204" i="2"/>
  <c r="AI203" i="2"/>
  <c r="AK204" i="2"/>
  <c r="AM204" i="2"/>
  <c r="AI204" i="2"/>
  <c r="AK203" i="2"/>
  <c r="AU203" i="2"/>
  <c r="AM203" i="2"/>
  <c r="N203" i="2"/>
  <c r="K201" i="2"/>
  <c r="A201" i="2"/>
  <c r="AE198" i="2"/>
  <c r="AG198" i="2"/>
  <c r="AE199" i="2"/>
  <c r="AG199" i="2"/>
  <c r="AS200" i="2"/>
  <c r="J199" i="2"/>
  <c r="J200" i="2"/>
  <c r="I199" i="2"/>
  <c r="I200" i="2"/>
  <c r="H199" i="2"/>
  <c r="H200" i="2"/>
  <c r="G199" i="2"/>
  <c r="G200" i="2"/>
  <c r="F199" i="2"/>
  <c r="F200" i="2"/>
  <c r="E199" i="2"/>
  <c r="E200" i="2"/>
  <c r="AO198" i="2"/>
  <c r="AQ198" i="2"/>
  <c r="AQ199" i="2"/>
  <c r="AO199" i="2"/>
  <c r="AS198" i="2"/>
  <c r="AS199" i="2"/>
  <c r="AI198" i="2"/>
  <c r="AK199" i="2"/>
  <c r="AM199" i="2"/>
  <c r="AI199" i="2"/>
  <c r="AK198" i="2"/>
  <c r="AU198" i="2"/>
  <c r="AM198" i="2"/>
  <c r="N198" i="2"/>
  <c r="K194" i="2"/>
  <c r="A194" i="2"/>
  <c r="AE191" i="2"/>
  <c r="AG191" i="2"/>
  <c r="AE192" i="2"/>
  <c r="AG192" i="2"/>
  <c r="AS193" i="2"/>
  <c r="J192" i="2"/>
  <c r="J193" i="2"/>
  <c r="I192" i="2"/>
  <c r="I193" i="2"/>
  <c r="H192" i="2"/>
  <c r="H193" i="2"/>
  <c r="G192" i="2"/>
  <c r="G193" i="2"/>
  <c r="F192" i="2"/>
  <c r="F193" i="2"/>
  <c r="E192" i="2"/>
  <c r="E193" i="2"/>
  <c r="AO191" i="2"/>
  <c r="AQ191" i="2"/>
  <c r="AQ192" i="2"/>
  <c r="AO192" i="2"/>
  <c r="AS191" i="2"/>
  <c r="AS192" i="2"/>
  <c r="AI191" i="2"/>
  <c r="AK192" i="2"/>
  <c r="AM192" i="2"/>
  <c r="AI192" i="2"/>
  <c r="AK191" i="2"/>
  <c r="AU191" i="2"/>
  <c r="AM191" i="2"/>
  <c r="N191" i="2"/>
  <c r="K189" i="2"/>
  <c r="A189" i="2"/>
  <c r="AE186" i="2"/>
  <c r="AG186" i="2"/>
  <c r="AE187" i="2"/>
  <c r="AG187" i="2"/>
  <c r="AS188" i="2"/>
  <c r="AO186" i="2"/>
  <c r="AQ186" i="2"/>
  <c r="AQ187" i="2"/>
  <c r="AO187" i="2"/>
  <c r="AS186" i="2"/>
  <c r="AS187" i="2"/>
  <c r="AI186" i="2"/>
  <c r="AK187" i="2"/>
  <c r="AM187" i="2"/>
  <c r="AI187" i="2"/>
  <c r="AK186" i="2"/>
  <c r="AU186" i="2"/>
  <c r="AM186" i="2"/>
  <c r="N186" i="2"/>
  <c r="K184" i="2"/>
  <c r="A184" i="2"/>
  <c r="AE181" i="2"/>
  <c r="AG181" i="2"/>
  <c r="AE182" i="2"/>
  <c r="AG182" i="2"/>
  <c r="AS183" i="2"/>
  <c r="AO181" i="2"/>
  <c r="AQ181" i="2"/>
  <c r="AQ182" i="2"/>
  <c r="AO182" i="2"/>
  <c r="AS181" i="2"/>
  <c r="AS182" i="2"/>
  <c r="AI181" i="2"/>
  <c r="AK182" i="2"/>
  <c r="AM182" i="2"/>
  <c r="AI182" i="2"/>
  <c r="AK181" i="2"/>
  <c r="AU181" i="2"/>
  <c r="AM181" i="2"/>
  <c r="N181" i="2"/>
  <c r="K179" i="2"/>
  <c r="A179" i="2"/>
  <c r="AE176" i="2"/>
  <c r="AG176" i="2"/>
  <c r="AE177" i="2"/>
  <c r="AG177" i="2"/>
  <c r="AS178" i="2"/>
  <c r="AO176" i="2"/>
  <c r="AQ176" i="2"/>
  <c r="AQ177" i="2"/>
  <c r="AO177" i="2"/>
  <c r="AS176" i="2"/>
  <c r="AS177" i="2"/>
  <c r="AI176" i="2"/>
  <c r="AK177" i="2"/>
  <c r="AM177" i="2"/>
  <c r="AI177" i="2"/>
  <c r="AK176" i="2"/>
  <c r="AU176" i="2"/>
  <c r="AM176" i="2"/>
  <c r="N176" i="2"/>
  <c r="K174" i="2"/>
  <c r="A174" i="2"/>
  <c r="AE171" i="2"/>
  <c r="AG171" i="2"/>
  <c r="AE172" i="2"/>
  <c r="AG172" i="2"/>
  <c r="AS173" i="2"/>
  <c r="AO171" i="2"/>
  <c r="AQ171" i="2"/>
  <c r="AQ172" i="2"/>
  <c r="AO172" i="2"/>
  <c r="AS171" i="2"/>
  <c r="AS172" i="2"/>
  <c r="AI171" i="2"/>
  <c r="AK172" i="2"/>
  <c r="AM172" i="2"/>
  <c r="AI172" i="2"/>
  <c r="AK171" i="2"/>
  <c r="AU171" i="2"/>
  <c r="AM171" i="2"/>
  <c r="N171" i="2"/>
  <c r="N63" i="2"/>
  <c r="AG95" i="2"/>
  <c r="AE95" i="2"/>
  <c r="AI95" i="2"/>
  <c r="AK96" i="2"/>
  <c r="AG96" i="2"/>
  <c r="AE96" i="2"/>
  <c r="AI96" i="2"/>
  <c r="AK95" i="2"/>
  <c r="AU95" i="2"/>
  <c r="AE164" i="2"/>
  <c r="AG164" i="2"/>
  <c r="AE165" i="2"/>
  <c r="AG165" i="2"/>
  <c r="AS166" i="2"/>
  <c r="AO164" i="2"/>
  <c r="AQ164" i="2"/>
  <c r="AQ165" i="2"/>
  <c r="AO165" i="2"/>
  <c r="AS164" i="2"/>
  <c r="AS165" i="2"/>
  <c r="AI164" i="2"/>
  <c r="AK165" i="2"/>
  <c r="AM165" i="2"/>
  <c r="AI165" i="2"/>
  <c r="AK164" i="2"/>
  <c r="AU164" i="2"/>
  <c r="AM164" i="2"/>
  <c r="AE159" i="2"/>
  <c r="AG159" i="2"/>
  <c r="AE160" i="2"/>
  <c r="AG160" i="2"/>
  <c r="AS161" i="2"/>
  <c r="AO159" i="2"/>
  <c r="AQ159" i="2"/>
  <c r="AQ160" i="2"/>
  <c r="AO160" i="2"/>
  <c r="AS159" i="2"/>
  <c r="AS160" i="2"/>
  <c r="AI159" i="2"/>
  <c r="AK160" i="2"/>
  <c r="AM160" i="2"/>
  <c r="AI160" i="2"/>
  <c r="AK159" i="2"/>
  <c r="AU159" i="2"/>
  <c r="AM159" i="2"/>
  <c r="AE154" i="2"/>
  <c r="AG154" i="2"/>
  <c r="AE155" i="2"/>
  <c r="AG155" i="2"/>
  <c r="AS156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AS151" i="2"/>
  <c r="AO149" i="2"/>
  <c r="AQ149" i="2"/>
  <c r="AQ150" i="2"/>
  <c r="AO150" i="2"/>
  <c r="AS149" i="2"/>
  <c r="AS150" i="2"/>
  <c r="AM150" i="2"/>
  <c r="AM149" i="2"/>
  <c r="AS146" i="2"/>
  <c r="AO144" i="2"/>
  <c r="AQ144" i="2"/>
  <c r="AQ145" i="2"/>
  <c r="AO145" i="2"/>
  <c r="AS144" i="2"/>
  <c r="AS145" i="2"/>
  <c r="AM145" i="2"/>
  <c r="AM144" i="2"/>
  <c r="A162" i="2"/>
  <c r="A157" i="2"/>
  <c r="A152" i="2"/>
  <c r="A147" i="2"/>
  <c r="A140" i="2"/>
  <c r="A135" i="2"/>
  <c r="A130" i="2"/>
  <c r="A125" i="2"/>
  <c r="A120" i="2"/>
  <c r="A108" i="2"/>
  <c r="A103" i="2"/>
  <c r="A98" i="2"/>
  <c r="A59" i="2"/>
  <c r="A44" i="2"/>
  <c r="A12" i="2"/>
  <c r="J138" i="2"/>
  <c r="I138" i="2"/>
  <c r="H138" i="2"/>
  <c r="G138" i="2"/>
  <c r="AS139" i="2"/>
  <c r="AO137" i="2"/>
  <c r="AQ137" i="2"/>
  <c r="AQ138" i="2"/>
  <c r="AO138" i="2"/>
  <c r="AS137" i="2"/>
  <c r="AS138" i="2"/>
  <c r="AM138" i="2"/>
  <c r="AM137" i="2"/>
  <c r="AS134" i="2"/>
  <c r="AO132" i="2"/>
  <c r="AQ132" i="2"/>
  <c r="AQ133" i="2"/>
  <c r="AO133" i="2"/>
  <c r="AS132" i="2"/>
  <c r="AS133" i="2"/>
  <c r="AM133" i="2"/>
  <c r="AM132" i="2"/>
  <c r="AS129" i="2"/>
  <c r="AO127" i="2"/>
  <c r="AQ127" i="2"/>
  <c r="AQ128" i="2"/>
  <c r="AO128" i="2"/>
  <c r="AS127" i="2"/>
  <c r="AS128" i="2"/>
  <c r="AM128" i="2"/>
  <c r="AM127" i="2"/>
  <c r="AS124" i="2"/>
  <c r="AO122" i="2"/>
  <c r="AQ122" i="2"/>
  <c r="AQ123" i="2"/>
  <c r="AO123" i="2"/>
  <c r="AS122" i="2"/>
  <c r="AS123" i="2"/>
  <c r="AM123" i="2"/>
  <c r="AM122" i="2"/>
  <c r="AS119" i="2"/>
  <c r="AO117" i="2"/>
  <c r="AQ117" i="2"/>
  <c r="AQ118" i="2"/>
  <c r="AO118" i="2"/>
  <c r="AS117" i="2"/>
  <c r="AS118" i="2"/>
  <c r="AM118" i="2"/>
  <c r="AM117" i="2"/>
  <c r="AS107" i="2"/>
  <c r="AO105" i="2"/>
  <c r="AQ105" i="2"/>
  <c r="AQ106" i="2"/>
  <c r="AO106" i="2"/>
  <c r="AS105" i="2"/>
  <c r="AS106" i="2"/>
  <c r="AM106" i="2"/>
  <c r="AM105" i="2"/>
  <c r="AS102" i="2"/>
  <c r="AO100" i="2"/>
  <c r="AQ100" i="2"/>
  <c r="AQ101" i="2"/>
  <c r="AO101" i="2"/>
  <c r="AS100" i="2"/>
  <c r="AS101" i="2"/>
  <c r="AM101" i="2"/>
  <c r="AM100" i="2"/>
  <c r="AS97" i="2"/>
  <c r="AO95" i="2"/>
  <c r="AQ95" i="2"/>
  <c r="AQ96" i="2"/>
  <c r="AO96" i="2"/>
  <c r="AS95" i="2"/>
  <c r="AS96" i="2"/>
  <c r="AM96" i="2"/>
  <c r="AM95" i="2"/>
  <c r="AQ24" i="2"/>
  <c r="AQ25" i="2"/>
  <c r="AO25" i="2"/>
  <c r="AG19" i="2"/>
  <c r="AE19" i="2"/>
  <c r="AG20" i="2"/>
  <c r="AQ20" i="2"/>
  <c r="AE20" i="2"/>
  <c r="AO69" i="2"/>
  <c r="AO64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Q14" i="2"/>
  <c r="AQ15" i="2"/>
  <c r="AO15" i="2"/>
  <c r="AQ9" i="2"/>
  <c r="AQ10" i="2"/>
  <c r="AQ68" i="2"/>
  <c r="AQ69" i="2"/>
  <c r="AB1" i="2"/>
  <c r="M3" i="2"/>
  <c r="N3" i="2"/>
  <c r="N1" i="2"/>
  <c r="K167" i="2"/>
  <c r="A167" i="2"/>
  <c r="K157" i="2"/>
  <c r="K152" i="2"/>
  <c r="K147" i="2"/>
  <c r="N144" i="2"/>
  <c r="N164" i="2"/>
  <c r="K162" i="2"/>
  <c r="N159" i="2"/>
  <c r="N154" i="2"/>
  <c r="N149" i="2"/>
  <c r="K140" i="2"/>
  <c r="F138" i="2"/>
  <c r="E138" i="2"/>
  <c r="N137" i="2"/>
  <c r="K135" i="2"/>
  <c r="J133" i="2"/>
  <c r="I133" i="2"/>
  <c r="H133" i="2"/>
  <c r="G133" i="2"/>
  <c r="F133" i="2"/>
  <c r="E133" i="2"/>
  <c r="N132" i="2"/>
  <c r="K130" i="2"/>
  <c r="J128" i="2"/>
  <c r="I128" i="2"/>
  <c r="H128" i="2"/>
  <c r="G128" i="2"/>
  <c r="F128" i="2"/>
  <c r="E128" i="2"/>
  <c r="K125" i="2"/>
  <c r="J123" i="2"/>
  <c r="I123" i="2"/>
  <c r="H123" i="2"/>
  <c r="G123" i="2"/>
  <c r="F123" i="2"/>
  <c r="E123" i="2"/>
  <c r="K120" i="2"/>
  <c r="J118" i="2"/>
  <c r="J119" i="2"/>
  <c r="I118" i="2"/>
  <c r="I119" i="2"/>
  <c r="H118" i="2"/>
  <c r="H119" i="2"/>
  <c r="G118" i="2"/>
  <c r="G119" i="2"/>
  <c r="F118" i="2"/>
  <c r="F119" i="2"/>
  <c r="E118" i="2"/>
  <c r="E119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K59" i="2"/>
  <c r="K54" i="2"/>
  <c r="A54" i="2"/>
  <c r="K49" i="2"/>
  <c r="A49" i="2"/>
  <c r="K44" i="2"/>
  <c r="K39" i="2"/>
  <c r="A39" i="2"/>
  <c r="K32" i="2"/>
  <c r="A32" i="2"/>
  <c r="K27" i="2"/>
  <c r="K22" i="2"/>
  <c r="A22" i="2"/>
  <c r="K17" i="2"/>
  <c r="A17" i="2"/>
  <c r="K12" i="2"/>
  <c r="K71" i="2"/>
  <c r="A71" i="2"/>
  <c r="AM14" i="2"/>
  <c r="AI19" i="2"/>
  <c r="AK20" i="2"/>
  <c r="AI20" i="2"/>
  <c r="AK19" i="2"/>
  <c r="AM19" i="2"/>
  <c r="AM24" i="2"/>
  <c r="AS26" i="2"/>
  <c r="AO24" i="2"/>
  <c r="AS24" i="2"/>
  <c r="AS25" i="2"/>
  <c r="AQ19" i="2"/>
  <c r="AS21" i="2"/>
  <c r="AO20" i="2"/>
  <c r="AO19" i="2"/>
  <c r="AM20" i="2"/>
  <c r="AO14" i="2"/>
  <c r="AS14" i="2"/>
  <c r="AS15" i="2"/>
  <c r="AM15" i="2"/>
  <c r="AS16" i="2"/>
  <c r="AO10" i="2"/>
  <c r="AM9" i="2"/>
  <c r="AS11" i="2"/>
  <c r="AM10" i="2"/>
  <c r="AO9" i="2"/>
  <c r="AS9" i="2"/>
  <c r="AS10" i="2"/>
  <c r="AM69" i="2"/>
  <c r="AO68" i="2"/>
  <c r="AS68" i="2"/>
  <c r="AS69" i="2"/>
  <c r="AS70" i="2"/>
  <c r="AM68" i="2"/>
  <c r="AO63" i="2"/>
  <c r="AS19" i="2"/>
  <c r="AS20" i="2"/>
  <c r="AU19" i="2"/>
  <c r="AM25" i="2"/>
  <c r="AM63" i="2"/>
  <c r="AS65" i="2"/>
  <c r="AM64" i="2"/>
  <c r="AS63" i="2"/>
  <c r="AS64" i="2"/>
</calcChain>
</file>

<file path=xl/sharedStrings.xml><?xml version="1.0" encoding="utf-8"?>
<sst xmlns="http://schemas.openxmlformats.org/spreadsheetml/2006/main" count="3546" uniqueCount="214">
  <si>
    <t xml:space="preserve"> </t>
  </si>
  <si>
    <t>Charted</t>
  </si>
  <si>
    <t>Date</t>
  </si>
  <si>
    <t>CT</t>
  </si>
  <si>
    <t>PHOTO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</si>
  <si>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</si>
  <si>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</si>
  <si>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</si>
  <si>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</si>
  <si>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</si>
  <si>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</si>
  <si>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</si>
  <si>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</si>
  <si>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</si>
  <si>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</si>
  <si>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</si>
  <si>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</si>
  <si>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</si>
  <si>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</si>
  <si>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OFF STA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</si>
  <si>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</si>
  <si>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</si>
  <si>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</si>
  <si>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</si>
  <si>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</si>
  <si>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</si>
  <si>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</si>
  <si>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</si>
  <si>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</si>
  <si>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</si>
  <si>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</si>
  <si>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</si>
  <si>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</si>
  <si>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</si>
  <si>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</si>
  <si>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</si>
  <si>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</si>
  <si>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</si>
  <si>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</si>
  <si>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</si>
  <si>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</si>
  <si>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</si>
  <si>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</si>
  <si>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</si>
  <si>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NO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</si>
  <si>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</si>
  <si>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</si>
  <si>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</si>
  <si>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</si>
  <si>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</si>
  <si>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</si>
  <si>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</si>
  <si>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</si>
  <si>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</si>
  <si>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</si>
  <si>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</si>
  <si>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</si>
  <si>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</si>
  <si>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</si>
  <si>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</si>
  <si>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</si>
  <si>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</si>
  <si>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</si>
  <si>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</si>
  <si>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</si>
  <si>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</si>
  <si>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</si>
  <si>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</si>
  <si>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</si>
  <si>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</si>
  <si>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</si>
  <si>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</si>
  <si>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</si>
  <si>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</si>
  <si>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</si>
  <si>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</si>
  <si>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</si>
  <si>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</si>
  <si>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</si>
  <si>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</si>
  <si>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</si>
  <si>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</si>
  <si>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</si>
  <si>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</si>
  <si>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</si>
  <si>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</si>
  <si>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</si>
  <si>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</si>
  <si>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</si>
  <si>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</si>
  <si>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</si>
  <si>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</si>
  <si>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</si>
  <si>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</si>
  <si>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</si>
  <si>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</si>
  <si>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</si>
  <si>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</si>
  <si>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</si>
  <si>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</si>
  <si>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</si>
  <si>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</si>
  <si>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</si>
  <si>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</si>
  <si>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</si>
  <si>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</si>
  <si>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</si>
  <si>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</si>
  <si>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</si>
  <si>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</si>
  <si>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</si>
  <si>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</si>
  <si>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t>Page 7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</si>
  <si>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</si>
  <si>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</si>
  <si>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</si>
  <si>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</si>
  <si>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 xml:space="preserve">  </t>
  </si>
  <si>
    <t>Charlotte Ferry Dock North Slip North Light</t>
  </si>
  <si>
    <t>Charlotte Ferry Dock North Slip South Light</t>
  </si>
  <si>
    <t>Heather Stewart          802-864-9804</t>
  </si>
  <si>
    <t>McNeil Cove Lighted Hazard Buoy</t>
  </si>
  <si>
    <t>White w ORA Bands</t>
  </si>
  <si>
    <t>Annual</t>
  </si>
  <si>
    <t>F R     14 ft</t>
  </si>
  <si>
    <t>2016 REPORT - 3.0 FT OFF - WP</t>
  </si>
  <si>
    <r>
      <t xml:space="preserve">2017 - </t>
    </r>
    <r>
      <rPr>
        <b/>
        <sz val="9"/>
        <color rgb="FFFF0000"/>
        <rFont val="Calibri"/>
        <family val="2"/>
        <scheme val="minor"/>
      </rPr>
      <t>NEW AID</t>
    </r>
  </si>
  <si>
    <t>Fl W 2.5s</t>
  </si>
  <si>
    <t>F G     14 ft</t>
  </si>
  <si>
    <t>2016 REPORT - 10.6 FT OFF - WP</t>
  </si>
  <si>
    <t>100-118-035-153</t>
  </si>
  <si>
    <t>Yellow</t>
  </si>
  <si>
    <t>2016 REPORT, 60.8 FT OFF - WP</t>
  </si>
  <si>
    <t>Gerald Davis     802-878-2109</t>
  </si>
  <si>
    <t>Lake Champlain Yacht Club Racing Mark P</t>
  </si>
  <si>
    <t>Lake Champlain Underwater Preserve Buoy D</t>
  </si>
  <si>
    <t>Yellow Sphere</t>
  </si>
  <si>
    <t>2017 REPORT, 378.3 FT OFF - WP</t>
  </si>
  <si>
    <t>Tracy Martin     802-828-305</t>
  </si>
  <si>
    <t>Lake Champlain Underwater Preserve Buoy C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</si>
  <si>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MISSING - CONFIRM WHETHER THIS AID IS STILL MISSING AND ADVISE THE DSO-NS D1NR BY E-MAIL. - CHT'D  887.6 FT FROM PERMIT POSN.</t>
    </r>
  </si>
  <si>
    <t>Lake Champlain Yacht Club Racing Mark S</t>
  </si>
  <si>
    <t>YELLOW CAN</t>
  </si>
  <si>
    <t>2016 REPORT, 36.7 FT OFF - WP</t>
  </si>
  <si>
    <t>Lake Champlain Yacht Club Racing Mark W</t>
  </si>
  <si>
    <t>2016 REPORT, 125.9 FT OFF - WP</t>
  </si>
  <si>
    <t>Collymer Point Buoy 6</t>
  </si>
  <si>
    <r>
      <t xml:space="preserve">2014 REPORT - </t>
    </r>
    <r>
      <rPr>
        <b/>
        <sz val="10"/>
        <color rgb="FFFF0000"/>
        <rFont val="Calibri"/>
        <family val="2"/>
        <scheme val="minor"/>
      </rPr>
      <t>POSN reported in decimals in error - There is no number on this lateral aid - aid is can shaped, not nun shaped.</t>
    </r>
  </si>
  <si>
    <t>Shellbourne Bay Buoy 8</t>
  </si>
  <si>
    <r>
      <t xml:space="preserve">2017 REPORT, </t>
    </r>
    <r>
      <rPr>
        <b/>
        <sz val="10"/>
        <color rgb="FFFF0000"/>
        <rFont val="Calibri"/>
        <family val="2"/>
        <scheme val="minor"/>
      </rPr>
      <t>269.9 FT OFF STA - PHOTO SHOWS NO NUMBER ON THIS LATERAL AID.  ADVISE THE DSO-NS D1NR BY E-MAIL.</t>
    </r>
  </si>
  <si>
    <t>Lake Champlain Yacht Club Racing Mark C</t>
  </si>
  <si>
    <t>2016 REPORT, 13.5 FT OFF - WP</t>
  </si>
  <si>
    <t>Lake Champlain Yacht Club Racing Mark E</t>
  </si>
  <si>
    <r>
      <t xml:space="preserve">2016 REPORT, </t>
    </r>
    <r>
      <rPr>
        <b/>
        <sz val="10"/>
        <color rgb="FFFF0000"/>
        <rFont val="Calibri"/>
        <family val="2"/>
        <scheme val="minor"/>
      </rPr>
      <t>MISSING - CONFIRM IF STILL MISSING AND ADVISE THE DSO-NS D1NR BY E-MAIL.</t>
    </r>
  </si>
  <si>
    <t>Lake Champlain Underwater Preserve Buoy B</t>
  </si>
  <si>
    <t>YELLOW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</si>
  <si>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 xml:space="preserve">MISSING - CONFIRM WHETHER THIS AID IS STILL MISSING AND ADVISE THE DSO-NS D1NR BY E-MAIL. </t>
    </r>
  </si>
  <si>
    <t>Lake Champlain Underwater Preserve Buoy A</t>
  </si>
  <si>
    <t>2017 Report, 470 FT OFF - WP</t>
  </si>
  <si>
    <t>Lake Champlain Yacht Club Racing Mark B</t>
  </si>
  <si>
    <t>2016 REPORT, 66.2 FT OFF - WP</t>
  </si>
  <si>
    <t>Lake Champlain Underwater Preserve Buoy F</t>
  </si>
  <si>
    <t>Oakledge Cove Swim Buoy</t>
  </si>
  <si>
    <r>
      <t xml:space="preserve">2017 </t>
    </r>
    <r>
      <rPr>
        <b/>
        <sz val="10"/>
        <color rgb="FFFF0000"/>
        <rFont val="Calibri"/>
        <family val="2"/>
        <scheme val="minor"/>
      </rPr>
      <t>NEW</t>
    </r>
  </si>
  <si>
    <t>Erin Moreau     802-865-3377</t>
  </si>
  <si>
    <t>Blanchards Beach Boat Exclusion Buoy  B</t>
  </si>
  <si>
    <t>Blanchards Beach Boat Exclusion Buoy  A</t>
  </si>
  <si>
    <t xml:space="preserve">Blanchards Beach Swim Area (2)  </t>
  </si>
  <si>
    <t>Lake Champlain Yacht Club Racing Mark A</t>
  </si>
  <si>
    <t>2016 REPORT, 249.8 FT OFF - WP</t>
  </si>
  <si>
    <r>
      <t xml:space="preserve">2017 REPORT, </t>
    </r>
    <r>
      <rPr>
        <b/>
        <sz val="10"/>
        <color rgb="FFFF0000"/>
        <rFont val="Calibri"/>
        <family val="2"/>
        <scheme val="minor"/>
      </rPr>
      <t>2,472.9 FT OFF STA - APPEARS TO BE MARKING THE WRONG WRECK. OR THE AV IS REPORTING THE WRONG AID.</t>
    </r>
  </si>
  <si>
    <t>CSC Floating Breakwater North Light</t>
  </si>
  <si>
    <t>Q W</t>
  </si>
  <si>
    <t>Small Light</t>
  </si>
  <si>
    <r>
      <t>2016 REPORT,</t>
    </r>
    <r>
      <rPr>
        <b/>
        <sz val="10"/>
        <color rgb="FFFF0000"/>
        <rFont val="Calibri"/>
        <family val="2"/>
        <scheme val="minor"/>
      </rPr>
      <t xml:space="preserve"> 66.7 FT OFF STA  - RECONFIRM THIS LIGHTS POSN AAND ADVISE THE DSO-NS D1NR BY E-MAIL.</t>
    </r>
  </si>
  <si>
    <t>Fritz Horton      802-985-8387</t>
  </si>
  <si>
    <t>CSC Floating Breakwater Light N1</t>
  </si>
  <si>
    <t>F  W</t>
  </si>
  <si>
    <t>2016 REPORT, 38.9 FT OFF - WP</t>
  </si>
  <si>
    <t>CSC Floating Breakwater Light N2</t>
  </si>
  <si>
    <t>2016 REPORT, 18.7 FT OFF - WP</t>
  </si>
  <si>
    <t>CSC Floating Breakwater Light S2</t>
  </si>
  <si>
    <t>2016 REPORT, 12.2 FT OFF - WP</t>
  </si>
  <si>
    <t>CSC Floating Breakwater Light S1</t>
  </si>
  <si>
    <t>2016 REPORT, 52.4 FT OFF - WP</t>
  </si>
  <si>
    <t>CSC Floating Breakwater South Light</t>
  </si>
  <si>
    <t>2016 REPORT, 64.4 FT OFF - WP</t>
  </si>
  <si>
    <t>Q  W</t>
  </si>
  <si>
    <t>Burlington Harbor North No Wake Buoy</t>
  </si>
  <si>
    <t>55/1</t>
  </si>
  <si>
    <t>Burlington Harbor Reef Hazed Buoy E</t>
  </si>
  <si>
    <t>Burlington Harbor Reef Hazed Buoy C</t>
  </si>
  <si>
    <t>Burlington Harbor Reef Hazed Buoy B</t>
  </si>
  <si>
    <t>Burlington Harbor Reef Hazed Buoy A</t>
  </si>
  <si>
    <t>Echo Reef Hazard Buoy</t>
  </si>
  <si>
    <t>Burlington Ferry Dock North Slip North Light</t>
  </si>
  <si>
    <t>2015 REPORT, WP</t>
  </si>
  <si>
    <t>Burlington Ferry Dock South Slip North Light</t>
  </si>
  <si>
    <t>F  R</t>
  </si>
  <si>
    <t>Burlington Ferry Dock North Slip South Light</t>
  </si>
  <si>
    <t>Burlington Ferry Dock South Slip South Light</t>
  </si>
  <si>
    <t>2015 REPORT, 7.5  FT OFF - WP</t>
  </si>
  <si>
    <t>Burlington Harbor Mooring Sign C</t>
  </si>
  <si>
    <t>2017 REPORT, WP</t>
  </si>
  <si>
    <t>Burlington Harbor Mooring Sign B</t>
  </si>
  <si>
    <t>Burlington Harbor Mooring Sign A</t>
  </si>
  <si>
    <t xml:space="preserve">D14-BURL-1S-Eastern Run </t>
  </si>
  <si>
    <t>Burlington Harbor South No Wake Buoy</t>
  </si>
  <si>
    <t>Page 8</t>
  </si>
  <si>
    <t>of 8</t>
  </si>
  <si>
    <t>Burlington Harbor Reef Hazed Buoy D</t>
  </si>
  <si>
    <t xml:space="preserve">          </t>
  </si>
  <si>
    <t xml:space="preserve">                  </t>
  </si>
  <si>
    <r>
      <t>2015</t>
    </r>
    <r>
      <rPr>
        <b/>
        <sz val="9"/>
        <color rgb="FFFF0000"/>
        <rFont val="Calibri"/>
        <family val="2"/>
        <scheme val="minor"/>
      </rPr>
      <t xml:space="preserve"> 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</si>
</sst>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rgb="FFFF0000"/>
      <name val="Arial Black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4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29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3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19" fillId="8" borderId="60" xfId="0" applyNumberFormat="1" applyFont="1" applyFill="1" applyBorder="1" applyAlignment="1">
      <alignment horizontal="center" vertical="center" wrapText="1"/>
    </xf>
    <xf numFmtId="168" fontId="19" fillId="8" borderId="38" xfId="0" applyNumberFormat="1" applyFont="1" applyFill="1" applyBorder="1" applyAlignment="1">
      <alignment horizontal="center" vertical="center" wrapText="1"/>
    </xf>
    <xf numFmtId="0" fontId="20" fillId="8" borderId="61" xfId="0" applyFont="1" applyFill="1" applyBorder="1" applyAlignment="1">
      <alignment horizontal="center" vertical="center" wrapText="1"/>
    </xf>
    <xf numFmtId="0" fontId="24" fillId="8" borderId="62" xfId="0" applyFont="1" applyFill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 wrapText="1"/>
    </xf>
    <xf numFmtId="0" fontId="35" fillId="8" borderId="45" xfId="0" applyFont="1" applyFill="1" applyBorder="1" applyAlignment="1">
      <alignment horizontal="center" vertical="center" wrapText="1"/>
    </xf>
    <xf numFmtId="0" fontId="34" fillId="8" borderId="63" xfId="0" applyFont="1" applyFill="1" applyBorder="1" applyAlignment="1">
      <alignment horizontal="center" vertical="center" wrapText="1"/>
    </xf>
    <xf numFmtId="0" fontId="16" fillId="8" borderId="63" xfId="0" applyFont="1" applyFill="1" applyBorder="1" applyAlignment="1">
      <alignment horizontal="center" vertical="center" wrapText="1"/>
    </xf>
    <xf numFmtId="164" fontId="18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0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top" wrapText="1"/>
    </xf>
    <xf numFmtId="0" fontId="31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38" fillId="8" borderId="7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top" wrapText="1"/>
    </xf>
    <xf numFmtId="0" fontId="38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38" fillId="8" borderId="7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left" vertical="top" wrapText="1"/>
    </xf>
    <xf numFmtId="0" fontId="38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39" fillId="3" borderId="6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38" fillId="8" borderId="74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left" vertical="top" wrapText="1"/>
    </xf>
    <xf numFmtId="0" fontId="38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38" fillId="14" borderId="30" xfId="0" applyFont="1" applyFill="1" applyBorder="1" applyAlignment="1">
      <alignment horizontal="center" vertical="center" wrapText="1"/>
    </xf>
    <xf numFmtId="0" fontId="26" fillId="14" borderId="31" xfId="0" applyFont="1" applyFill="1" applyBorder="1" applyAlignment="1">
      <alignment horizontal="left" vertical="top" wrapText="1"/>
    </xf>
    <xf numFmtId="0" fontId="38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6" fillId="0" borderId="0" xfId="0" applyFont="1"/>
    <xf numFmtId="0" fontId="48" fillId="0" borderId="0" xfId="0" applyFont="1" applyAlignment="1"/>
    <xf numFmtId="0" fontId="47" fillId="0" borderId="0" xfId="0" applyFont="1" applyAlignment="1">
      <alignment wrapText="1"/>
    </xf>
    <xf numFmtId="0" fontId="47" fillId="0" borderId="0" xfId="0" applyFont="1" applyAlignment="1"/>
    <xf numFmtId="0" fontId="44" fillId="0" borderId="1" xfId="0" applyFont="1" applyBorder="1" applyAlignment="1"/>
    <xf numFmtId="1" fontId="46" fillId="3" borderId="77" xfId="0" applyNumberFormat="1" applyFont="1" applyFill="1" applyBorder="1" applyAlignment="1">
      <alignment horizontal="left" vertical="center" wrapText="1"/>
    </xf>
    <xf numFmtId="1" fontId="46" fillId="3" borderId="78" xfId="0" applyNumberFormat="1" applyFont="1" applyFill="1" applyBorder="1" applyAlignment="1">
      <alignment horizontal="left" vertical="center" wrapText="1"/>
    </xf>
    <xf numFmtId="0" fontId="63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0" fillId="6" borderId="0" xfId="0" applyFont="1" applyFill="1" applyAlignment="1">
      <alignment vertical="center"/>
    </xf>
    <xf numFmtId="0" fontId="6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59" fillId="3" borderId="79" xfId="0" applyNumberFormat="1" applyFont="1" applyFill="1" applyBorder="1" applyAlignment="1" applyProtection="1">
      <alignment horizontal="center" vertical="center"/>
      <protection locked="0"/>
    </xf>
    <xf numFmtId="2" fontId="17" fillId="3" borderId="13" xfId="0" applyNumberFormat="1" applyFont="1" applyFill="1" applyBorder="1" applyAlignment="1" applyProtection="1">
      <alignment horizontal="center" vertical="center"/>
    </xf>
    <xf numFmtId="171" fontId="62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6" fillId="4" borderId="6" xfId="0" applyNumberFormat="1" applyFont="1" applyFill="1" applyBorder="1" applyAlignment="1" applyProtection="1">
      <alignment horizontal="center" vertical="center"/>
    </xf>
    <xf numFmtId="0" fontId="54" fillId="4" borderId="6" xfId="0" applyFont="1" applyFill="1" applyBorder="1" applyAlignment="1" applyProtection="1">
      <alignment horizontal="center" vertical="center"/>
    </xf>
    <xf numFmtId="166" fontId="66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7" fillId="17" borderId="96" xfId="0" applyFont="1" applyFill="1" applyBorder="1" applyAlignment="1">
      <alignment horizontal="center" vertical="center" wrapText="1"/>
    </xf>
    <xf numFmtId="0" fontId="27" fillId="17" borderId="60" xfId="0" applyFont="1" applyFill="1" applyBorder="1" applyAlignment="1">
      <alignment horizontal="center" vertical="center" wrapText="1"/>
    </xf>
    <xf numFmtId="0" fontId="27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0" fontId="63" fillId="17" borderId="28" xfId="0" applyFont="1" applyFill="1" applyBorder="1" applyAlignment="1">
      <alignment horizontal="center" vertical="center"/>
    </xf>
    <xf numFmtId="16" fontId="26" fillId="3" borderId="91" xfId="0" applyNumberFormat="1" applyFont="1" applyFill="1" applyBorder="1" applyAlignment="1">
      <alignment horizontal="center" vertical="center"/>
    </xf>
    <xf numFmtId="16" fontId="26" fillId="3" borderId="16" xfId="0" applyNumberFormat="1" applyFont="1" applyFill="1" applyBorder="1" applyAlignment="1">
      <alignment horizontal="center" vertical="center" wrapText="1"/>
    </xf>
    <xf numFmtId="164" fontId="69" fillId="17" borderId="60" xfId="0" applyNumberFormat="1" applyFont="1" applyFill="1" applyBorder="1" applyAlignment="1" applyProtection="1">
      <alignment horizontal="left" vertical="center"/>
    </xf>
    <xf numFmtId="164" fontId="69" fillId="17" borderId="59" xfId="0" applyNumberFormat="1" applyFont="1" applyFill="1" applyBorder="1" applyAlignment="1" applyProtection="1">
      <alignment horizontal="center" vertical="center" wrapText="1"/>
    </xf>
    <xf numFmtId="164" fontId="69" fillId="17" borderId="82" xfId="0" applyNumberFormat="1" applyFont="1" applyFill="1" applyBorder="1" applyAlignment="1" applyProtection="1">
      <alignment horizontal="left" vertical="center"/>
    </xf>
    <xf numFmtId="0" fontId="26" fillId="5" borderId="53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1" borderId="40" xfId="0" applyFont="1" applyFill="1" applyBorder="1" applyAlignment="1">
      <alignment horizontal="center" vertical="center" wrapText="1"/>
    </xf>
    <xf numFmtId="0" fontId="46" fillId="10" borderId="88" xfId="0" applyFont="1" applyFill="1" applyBorder="1" applyAlignment="1" applyProtection="1">
      <alignment horizontal="center" vertical="center" wrapText="1"/>
      <protection locked="0"/>
    </xf>
    <xf numFmtId="0" fontId="46" fillId="11" borderId="88" xfId="0" applyFont="1" applyFill="1" applyBorder="1" applyAlignment="1" applyProtection="1">
      <alignment horizontal="center" vertical="center"/>
      <protection locked="0"/>
    </xf>
    <xf numFmtId="0" fontId="46" fillId="5" borderId="88" xfId="0" applyFont="1" applyFill="1" applyBorder="1" applyAlignment="1" applyProtection="1">
      <alignment horizontal="center" vertical="center"/>
      <protection locked="0"/>
    </xf>
    <xf numFmtId="0" fontId="46" fillId="4" borderId="99" xfId="0" applyFont="1" applyFill="1" applyBorder="1" applyAlignment="1" applyProtection="1">
      <alignment horizontal="center" vertical="center"/>
      <protection locked="0"/>
    </xf>
    <xf numFmtId="0" fontId="46" fillId="5" borderId="98" xfId="0" applyFont="1" applyFill="1" applyBorder="1" applyAlignment="1" applyProtection="1">
      <alignment horizontal="center" vertical="center"/>
      <protection locked="0"/>
    </xf>
    <xf numFmtId="0" fontId="46" fillId="11" borderId="99" xfId="0" applyFont="1" applyFill="1" applyBorder="1" applyAlignment="1" applyProtection="1">
      <alignment horizontal="center" vertical="center"/>
      <protection locked="0"/>
    </xf>
    <xf numFmtId="0" fontId="28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 wrapText="1"/>
    </xf>
    <xf numFmtId="0" fontId="47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8" fillId="3" borderId="90" xfId="0" applyFont="1" applyFill="1" applyBorder="1" applyAlignment="1">
      <alignment horizontal="center" vertical="center" wrapText="1"/>
    </xf>
    <xf numFmtId="0" fontId="46" fillId="10" borderId="105" xfId="0" applyFont="1" applyFill="1" applyBorder="1" applyAlignment="1" applyProtection="1">
      <alignment horizontal="center" vertical="center" wrapText="1"/>
      <protection locked="0"/>
    </xf>
    <xf numFmtId="0" fontId="46" fillId="5" borderId="107" xfId="0" applyFont="1" applyFill="1" applyBorder="1" applyAlignment="1" applyProtection="1">
      <alignment horizontal="center" vertical="center"/>
      <protection locked="0"/>
    </xf>
    <xf numFmtId="0" fontId="46" fillId="11" borderId="106" xfId="0" applyFont="1" applyFill="1" applyBorder="1" applyAlignment="1" applyProtection="1">
      <alignment horizontal="center" vertical="center"/>
      <protection locked="0"/>
    </xf>
    <xf numFmtId="0" fontId="26" fillId="5" borderId="108" xfId="0" applyFont="1" applyFill="1" applyBorder="1" applyAlignment="1">
      <alignment horizontal="center" vertical="center" wrapText="1"/>
    </xf>
    <xf numFmtId="0" fontId="26" fillId="10" borderId="96" xfId="0" applyFont="1" applyFill="1" applyBorder="1" applyAlignment="1">
      <alignment horizontal="center" vertical="center" wrapText="1"/>
    </xf>
    <xf numFmtId="0" fontId="26" fillId="11" borderId="82" xfId="0" applyFont="1" applyFill="1" applyBorder="1" applyAlignment="1">
      <alignment horizontal="center" vertical="center" wrapText="1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3" fillId="3" borderId="11" xfId="0" applyNumberFormat="1" applyFont="1" applyFill="1" applyBorder="1" applyAlignment="1" applyProtection="1">
      <alignment horizontal="center" vertical="center" wrapText="1"/>
    </xf>
    <xf numFmtId="1" fontId="68" fillId="16" borderId="13" xfId="0" applyNumberFormat="1" applyFont="1" applyFill="1" applyBorder="1" applyAlignment="1" applyProtection="1">
      <alignment horizontal="center" vertical="center"/>
    </xf>
    <xf numFmtId="164" fontId="74" fillId="3" borderId="3" xfId="0" applyNumberFormat="1" applyFont="1" applyFill="1" applyBorder="1" applyAlignment="1" applyProtection="1">
      <alignment horizontal="center" vertical="center"/>
      <protection locked="0"/>
    </xf>
    <xf numFmtId="171" fontId="27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8" fillId="3" borderId="93" xfId="0" applyNumberFormat="1" applyFont="1" applyFill="1" applyBorder="1" applyAlignment="1">
      <alignment horizontal="center" vertical="center" wrapText="1"/>
    </xf>
    <xf numFmtId="171" fontId="28" fillId="3" borderId="6" xfId="0" applyNumberFormat="1" applyFont="1" applyFill="1" applyBorder="1" applyAlignment="1">
      <alignment horizontal="center" vertical="center" wrapText="1"/>
    </xf>
    <xf numFmtId="0" fontId="75" fillId="3" borderId="100" xfId="0" applyFont="1" applyFill="1" applyBorder="1" applyAlignment="1">
      <alignment horizontal="center" vertical="center" wrapText="1"/>
    </xf>
    <xf numFmtId="171" fontId="75" fillId="3" borderId="102" xfId="0" applyNumberFormat="1" applyFont="1" applyFill="1" applyBorder="1" applyAlignment="1">
      <alignment horizontal="center" vertical="center"/>
    </xf>
    <xf numFmtId="172" fontId="76" fillId="3" borderId="80" xfId="0" applyNumberFormat="1" applyFont="1" applyFill="1" applyBorder="1" applyAlignment="1" applyProtection="1">
      <alignment horizontal="center" vertical="center"/>
      <protection locked="0"/>
    </xf>
    <xf numFmtId="168" fontId="27" fillId="17" borderId="28" xfId="0" applyNumberFormat="1" applyFont="1" applyFill="1" applyBorder="1" applyAlignment="1">
      <alignment horizontal="center" vertical="center" wrapText="1"/>
    </xf>
    <xf numFmtId="168" fontId="28" fillId="3" borderId="90" xfId="0" applyNumberFormat="1" applyFont="1" applyFill="1" applyBorder="1" applyAlignment="1">
      <alignment horizontal="center" vertical="center" wrapText="1"/>
    </xf>
    <xf numFmtId="168" fontId="28" fillId="3" borderId="86" xfId="0" applyNumberFormat="1" applyFont="1" applyFill="1" applyBorder="1" applyAlignment="1">
      <alignment horizontal="center" vertical="center" wrapText="1"/>
    </xf>
    <xf numFmtId="168" fontId="75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8" fillId="3" borderId="41" xfId="0" applyNumberFormat="1" applyFont="1" applyFill="1" applyBorder="1" applyAlignment="1">
      <alignment horizontal="center" vertical="center" wrapText="1"/>
    </xf>
    <xf numFmtId="168" fontId="28" fillId="3" borderId="6" xfId="0" applyNumberFormat="1" applyFont="1" applyFill="1" applyBorder="1" applyAlignment="1">
      <alignment horizontal="center" vertical="center" wrapText="1"/>
    </xf>
    <xf numFmtId="168" fontId="75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7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55" fillId="19" borderId="113" xfId="0" applyFont="1" applyFill="1" applyBorder="1" applyAlignment="1">
      <alignment horizontal="center" vertical="center"/>
    </xf>
    <xf numFmtId="171" fontId="30" fillId="0" borderId="113" xfId="0" applyNumberFormat="1" applyFont="1" applyBorder="1" applyAlignment="1">
      <alignment horizontal="center" vertical="center"/>
    </xf>
    <xf numFmtId="0" fontId="47" fillId="3" borderId="31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78" fillId="17" borderId="42" xfId="0" applyFont="1" applyFill="1" applyBorder="1" applyAlignment="1">
      <alignment horizontal="center" vertical="center" wrapText="1"/>
    </xf>
    <xf numFmtId="0" fontId="62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0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0" fillId="6" borderId="0" xfId="0" applyNumberFormat="1" applyFont="1" applyFill="1" applyAlignment="1">
      <alignment vertical="center"/>
    </xf>
    <xf numFmtId="173" fontId="60" fillId="0" borderId="0" xfId="0" applyNumberFormat="1" applyFont="1" applyAlignment="1">
      <alignment vertical="center"/>
    </xf>
    <xf numFmtId="173" fontId="30" fillId="0" borderId="0" xfId="0" applyNumberFormat="1" applyFont="1" applyBorder="1" applyAlignment="1">
      <alignment horizontal="right" vertical="center"/>
    </xf>
    <xf numFmtId="173" fontId="30" fillId="20" borderId="116" xfId="0" applyNumberFormat="1" applyFont="1" applyFill="1" applyBorder="1" applyAlignment="1">
      <alignment vertical="center"/>
    </xf>
    <xf numFmtId="164" fontId="70" fillId="3" borderId="118" xfId="0" applyNumberFormat="1" applyFont="1" applyFill="1" applyBorder="1" applyAlignment="1">
      <alignment horizontal="left" vertical="top"/>
    </xf>
    <xf numFmtId="164" fontId="77" fillId="3" borderId="11" xfId="0" applyNumberFormat="1" applyFont="1" applyFill="1" applyBorder="1" applyAlignment="1">
      <alignment horizontal="center" vertical="center" wrapText="1"/>
    </xf>
    <xf numFmtId="0" fontId="56" fillId="3" borderId="30" xfId="0" applyFont="1" applyFill="1" applyBorder="1"/>
    <xf numFmtId="0" fontId="47" fillId="3" borderId="31" xfId="0" applyFont="1" applyFill="1" applyBorder="1" applyAlignment="1">
      <alignment wrapText="1"/>
    </xf>
    <xf numFmtId="0" fontId="47" fillId="3" borderId="31" xfId="0" applyFont="1" applyFill="1" applyBorder="1" applyAlignment="1"/>
    <xf numFmtId="0" fontId="44" fillId="3" borderId="79" xfId="0" applyFont="1" applyFill="1" applyBorder="1" applyAlignment="1"/>
    <xf numFmtId="0" fontId="6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78" fillId="4" borderId="6" xfId="0" applyNumberFormat="1" applyFont="1" applyFill="1" applyBorder="1" applyAlignment="1">
      <alignment horizontal="center" vertical="center"/>
    </xf>
    <xf numFmtId="0" fontId="26" fillId="5" borderId="123" xfId="0" applyFont="1" applyFill="1" applyBorder="1" applyAlignment="1">
      <alignment horizontal="center" vertical="center" wrapText="1"/>
    </xf>
    <xf numFmtId="0" fontId="26" fillId="10" borderId="124" xfId="0" applyFont="1" applyFill="1" applyBorder="1" applyAlignment="1">
      <alignment horizontal="center" vertical="center" wrapText="1"/>
    </xf>
    <xf numFmtId="0" fontId="26" fillId="11" borderId="125" xfId="0" applyFont="1" applyFill="1" applyBorder="1" applyAlignment="1">
      <alignment horizontal="center" vertical="center" wrapText="1"/>
    </xf>
    <xf numFmtId="0" fontId="50" fillId="8" borderId="78" xfId="0" applyFont="1" applyFill="1" applyBorder="1" applyAlignment="1">
      <alignment horizontal="left" vertical="center" wrapText="1"/>
    </xf>
    <xf numFmtId="164" fontId="69" fillId="17" borderId="60" xfId="0" applyNumberFormat="1" applyFont="1" applyFill="1" applyBorder="1" applyAlignment="1" applyProtection="1">
      <alignment horizontal="center" vertical="center"/>
    </xf>
    <xf numFmtId="0" fontId="46" fillId="0" borderId="133" xfId="0" applyFont="1" applyBorder="1" applyAlignment="1" applyProtection="1">
      <alignment horizontal="center" vertical="center"/>
      <protection locked="0"/>
    </xf>
    <xf numFmtId="0" fontId="47" fillId="3" borderId="128" xfId="0" applyFont="1" applyFill="1" applyBorder="1" applyAlignment="1">
      <alignment horizontal="center" vertical="center" wrapText="1"/>
    </xf>
    <xf numFmtId="0" fontId="47" fillId="3" borderId="126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/>
    <xf numFmtId="0" fontId="42" fillId="0" borderId="0" xfId="0" applyFont="1" applyBorder="1" applyAlignment="1">
      <alignment horizontal="center" vertical="center"/>
    </xf>
    <xf numFmtId="0" fontId="63" fillId="3" borderId="8" xfId="0" applyFont="1" applyFill="1" applyBorder="1" applyAlignment="1">
      <alignment horizontal="center"/>
    </xf>
    <xf numFmtId="14" fontId="55" fillId="11" borderId="113" xfId="0" applyNumberFormat="1" applyFont="1" applyFill="1" applyBorder="1" applyAlignment="1">
      <alignment horizontal="center" vertical="center"/>
    </xf>
    <xf numFmtId="14" fontId="87" fillId="17" borderId="94" xfId="0" applyNumberFormat="1" applyFont="1" applyFill="1" applyBorder="1" applyAlignment="1">
      <alignment horizontal="center" vertical="center"/>
    </xf>
    <xf numFmtId="14" fontId="28" fillId="4" borderId="93" xfId="0" applyNumberFormat="1" applyFont="1" applyFill="1" applyBorder="1" applyAlignment="1" applyProtection="1">
      <alignment horizontal="center" vertical="center"/>
    </xf>
    <xf numFmtId="14" fontId="55" fillId="0" borderId="0" xfId="0" applyNumberFormat="1" applyFont="1" applyAlignment="1">
      <alignment horizontal="center"/>
    </xf>
    <xf numFmtId="14" fontId="91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6" fillId="17" borderId="28" xfId="0" applyNumberFormat="1" applyFont="1" applyFill="1" applyBorder="1" applyAlignment="1">
      <alignment horizontal="center" vertical="center" wrapText="1"/>
    </xf>
    <xf numFmtId="0" fontId="54" fillId="17" borderId="28" xfId="0" applyFont="1" applyFill="1" applyBorder="1" applyAlignment="1">
      <alignment horizontal="center" vertical="center"/>
    </xf>
    <xf numFmtId="14" fontId="92" fillId="17" borderId="94" xfId="0" applyNumberFormat="1" applyFont="1" applyFill="1" applyBorder="1" applyAlignment="1">
      <alignment horizontal="center" vertical="center"/>
    </xf>
    <xf numFmtId="168" fontId="65" fillId="17" borderId="31" xfId="0" applyNumberFormat="1" applyFont="1" applyFill="1" applyBorder="1" applyAlignment="1">
      <alignment horizontal="left" vertical="top"/>
    </xf>
    <xf numFmtId="168" fontId="61" fillId="17" borderId="31" xfId="0" applyNumberFormat="1" applyFont="1" applyFill="1" applyBorder="1" applyAlignment="1">
      <alignment horizontal="left" vertical="top" wrapText="1"/>
    </xf>
    <xf numFmtId="171" fontId="61" fillId="17" borderId="31" xfId="0" applyNumberFormat="1" applyFont="1" applyFill="1" applyBorder="1" applyAlignment="1">
      <alignment horizontal="left" vertical="top" wrapText="1"/>
    </xf>
    <xf numFmtId="0" fontId="65" fillId="17" borderId="31" xfId="0" applyFont="1" applyFill="1" applyBorder="1" applyAlignment="1">
      <alignment horizontal="left" vertical="top"/>
    </xf>
    <xf numFmtId="0" fontId="68" fillId="17" borderId="31" xfId="0" applyFont="1" applyFill="1" applyBorder="1" applyAlignment="1" applyProtection="1">
      <alignment horizontal="center" vertical="center" wrapText="1"/>
    </xf>
    <xf numFmtId="164" fontId="17" fillId="17" borderId="31" xfId="0" applyNumberFormat="1" applyFont="1" applyFill="1" applyBorder="1" applyAlignment="1" applyProtection="1">
      <alignment horizontal="center" vertical="center"/>
      <protection locked="0"/>
    </xf>
    <xf numFmtId="164" fontId="25" fillId="17" borderId="31" xfId="0" applyNumberFormat="1" applyFont="1" applyFill="1" applyBorder="1" applyAlignment="1" applyProtection="1">
      <alignment horizontal="center" vertical="center" wrapText="1"/>
    </xf>
    <xf numFmtId="166" fontId="17" fillId="17" borderId="31" xfId="0" applyNumberFormat="1" applyFont="1" applyFill="1" applyBorder="1" applyAlignment="1" applyProtection="1">
      <alignment horizontal="center" vertical="center"/>
      <protection locked="0"/>
    </xf>
    <xf numFmtId="170" fontId="59" fillId="17" borderId="31" xfId="0" applyNumberFormat="1" applyFont="1" applyFill="1" applyBorder="1" applyAlignment="1" applyProtection="1">
      <alignment horizontal="center" vertical="center"/>
      <protection locked="0"/>
    </xf>
    <xf numFmtId="0" fontId="43" fillId="17" borderId="31" xfId="0" applyFont="1" applyFill="1" applyBorder="1" applyAlignment="1">
      <alignment vertical="center"/>
    </xf>
    <xf numFmtId="0" fontId="52" fillId="17" borderId="31" xfId="0" applyFont="1" applyFill="1" applyBorder="1" applyAlignment="1">
      <alignment vertical="center" wrapText="1"/>
    </xf>
    <xf numFmtId="0" fontId="51" fillId="17" borderId="31" xfId="0" applyFont="1" applyFill="1" applyBorder="1" applyAlignment="1">
      <alignment horizontal="center" vertical="center" wrapText="1"/>
    </xf>
    <xf numFmtId="0" fontId="53" fillId="17" borderId="31" xfId="0" applyFont="1" applyFill="1" applyBorder="1" applyAlignment="1">
      <alignment vertical="center" wrapText="1"/>
    </xf>
    <xf numFmtId="0" fontId="51" fillId="17" borderId="32" xfId="0" applyFont="1" applyFill="1" applyBorder="1" applyAlignment="1">
      <alignment horizontal="center" vertical="center" wrapText="1"/>
    </xf>
    <xf numFmtId="0" fontId="68" fillId="17" borderId="50" xfId="0" applyFont="1" applyFill="1" applyBorder="1" applyAlignment="1" applyProtection="1">
      <alignment horizontal="center" vertical="center" wrapText="1"/>
    </xf>
    <xf numFmtId="164" fontId="25" fillId="17" borderId="50" xfId="0" applyNumberFormat="1" applyFont="1" applyFill="1" applyBorder="1" applyAlignment="1" applyProtection="1">
      <alignment horizontal="center" vertical="center" wrapText="1"/>
    </xf>
    <xf numFmtId="0" fontId="17" fillId="17" borderId="30" xfId="0" applyFont="1" applyFill="1" applyBorder="1" applyAlignment="1">
      <alignment horizontal="right" vertical="center" wrapText="1"/>
    </xf>
    <xf numFmtId="0" fontId="17" fillId="17" borderId="31" xfId="0" applyFont="1" applyFill="1" applyBorder="1" applyAlignment="1">
      <alignment horizontal="left" vertical="center" wrapText="1"/>
    </xf>
    <xf numFmtId="0" fontId="61" fillId="17" borderId="31" xfId="0" applyFont="1" applyFill="1" applyBorder="1" applyAlignment="1">
      <alignment horizontal="left" vertical="top" wrapText="1"/>
    </xf>
    <xf numFmtId="0" fontId="64" fillId="17" borderId="31" xfId="0" applyFont="1" applyFill="1" applyBorder="1" applyAlignment="1">
      <alignment horizontal="left" vertical="top" wrapText="1"/>
    </xf>
    <xf numFmtId="171" fontId="61" fillId="17" borderId="79" xfId="0" applyNumberFormat="1" applyFont="1" applyFill="1" applyBorder="1" applyAlignment="1">
      <alignment horizontal="left" vertical="top" wrapText="1"/>
    </xf>
    <xf numFmtId="0" fontId="26" fillId="17" borderId="103" xfId="0" applyFont="1" applyFill="1" applyBorder="1" applyAlignment="1">
      <alignment horizontal="center" vertical="center" wrapText="1"/>
    </xf>
    <xf numFmtId="0" fontId="26" fillId="17" borderId="104" xfId="0" applyFont="1" applyFill="1" applyBorder="1" applyAlignment="1">
      <alignment horizontal="center" vertical="center" wrapText="1"/>
    </xf>
    <xf numFmtId="0" fontId="68" fillId="17" borderId="42" xfId="0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71" fontId="73" fillId="3" borderId="11" xfId="0" applyNumberFormat="1" applyFont="1" applyFill="1" applyBorder="1" applyAlignment="1">
      <alignment horizontal="center" vertical="center" wrapText="1"/>
    </xf>
    <xf numFmtId="0" fontId="15" fillId="10" borderId="11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171" fontId="77" fillId="3" borderId="11" xfId="0" applyNumberFormat="1" applyFont="1" applyFill="1" applyBorder="1" applyAlignment="1">
      <alignment horizontal="center" vertical="center" wrapText="1"/>
    </xf>
    <xf numFmtId="171" fontId="77" fillId="21" borderId="11" xfId="0" applyNumberFormat="1" applyFont="1" applyFill="1" applyBorder="1" applyAlignment="1">
      <alignment horizontal="center" vertical="center" wrapText="1"/>
    </xf>
    <xf numFmtId="168" fontId="100" fillId="21" borderId="86" xfId="0" applyNumberFormat="1" applyFont="1" applyFill="1" applyBorder="1" applyAlignment="1">
      <alignment horizontal="center" vertical="center" wrapText="1"/>
    </xf>
    <xf numFmtId="168" fontId="100" fillId="21" borderId="6" xfId="0" applyNumberFormat="1" applyFont="1" applyFill="1" applyBorder="1" applyAlignment="1">
      <alignment horizontal="center" vertical="center" wrapText="1"/>
    </xf>
    <xf numFmtId="171" fontId="100" fillId="21" borderId="93" xfId="0" applyNumberFormat="1" applyFont="1" applyFill="1" applyBorder="1" applyAlignment="1">
      <alignment horizontal="center" vertical="center" wrapText="1"/>
    </xf>
    <xf numFmtId="0" fontId="100" fillId="21" borderId="86" xfId="0" applyFont="1" applyFill="1" applyBorder="1" applyAlignment="1">
      <alignment horizontal="center" vertical="center" wrapText="1"/>
    </xf>
    <xf numFmtId="171" fontId="100" fillId="21" borderId="6" xfId="0" applyNumberFormat="1" applyFont="1" applyFill="1" applyBorder="1" applyAlignment="1">
      <alignment horizontal="center" vertical="center" wrapText="1"/>
    </xf>
    <xf numFmtId="0" fontId="101" fillId="3" borderId="13" xfId="0" applyFont="1" applyFill="1" applyBorder="1" applyAlignment="1" applyProtection="1">
      <alignment horizontal="center" vertical="center"/>
      <protection locked="0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" fontId="13" fillId="3" borderId="11" xfId="0" applyNumberFormat="1" applyFont="1" applyFill="1" applyBorder="1" applyAlignment="1" applyProtection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center" vertical="center" wrapText="1"/>
    </xf>
    <xf numFmtId="164" fontId="70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1" fillId="3" borderId="92" xfId="0" applyNumberFormat="1" applyFont="1" applyFill="1" applyBorder="1" applyAlignment="1">
      <alignment horizontal="center" vertical="center" wrapText="1"/>
    </xf>
    <xf numFmtId="14" fontId="81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68" fontId="28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0" fontId="77" fillId="3" borderId="91" xfId="0" applyFont="1" applyFill="1" applyBorder="1" applyAlignment="1">
      <alignment horizontal="left" vertical="top" wrapText="1"/>
    </xf>
    <xf numFmtId="0" fontId="16" fillId="3" borderId="22" xfId="0" applyFont="1" applyFill="1" applyBorder="1" applyAlignment="1">
      <alignment horizontal="left" vertical="top"/>
    </xf>
    <xf numFmtId="0" fontId="16" fillId="3" borderId="91" xfId="0" applyFont="1" applyFill="1" applyBorder="1" applyAlignment="1">
      <alignment horizontal="left" vertical="top"/>
    </xf>
    <xf numFmtId="0" fontId="16" fillId="3" borderId="17" xfId="0" applyFont="1" applyFill="1" applyBorder="1" applyAlignment="1">
      <alignment horizontal="left" vertical="top"/>
    </xf>
    <xf numFmtId="0" fontId="16" fillId="3" borderId="43" xfId="0" applyFont="1" applyFill="1" applyBorder="1" applyAlignment="1">
      <alignment horizontal="left" vertical="top"/>
    </xf>
    <xf numFmtId="0" fontId="46" fillId="3" borderId="127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128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29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8" fontId="28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0" fontId="8" fillId="17" borderId="132" xfId="0" applyFont="1" applyFill="1" applyBorder="1" applyAlignment="1">
      <alignment horizontal="center" vertical="center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77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66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49" fontId="45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86" xfId="0" applyFont="1" applyFill="1" applyBorder="1" applyAlignment="1" applyProtection="1">
      <alignment horizontal="center" vertical="center" wrapText="1"/>
      <protection locked="0"/>
    </xf>
    <xf numFmtId="0" fontId="45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6" fillId="0" borderId="90" xfId="0" applyNumberFormat="1" applyFont="1" applyBorder="1" applyAlignment="1" applyProtection="1">
      <alignment horizontal="center" vertical="center"/>
      <protection locked="0"/>
    </xf>
    <xf numFmtId="169" fontId="66" fillId="0" borderId="86" xfId="0" applyNumberFormat="1" applyFont="1" applyBorder="1" applyAlignment="1" applyProtection="1">
      <alignment horizontal="center" vertical="center"/>
      <protection locked="0"/>
    </xf>
    <xf numFmtId="164" fontId="66" fillId="0" borderId="41" xfId="0" applyNumberFormat="1" applyFont="1" applyBorder="1" applyAlignment="1" applyProtection="1">
      <alignment horizontal="center" vertical="center"/>
      <protection locked="0"/>
    </xf>
    <xf numFmtId="164" fontId="66" fillId="0" borderId="6" xfId="0" applyNumberFormat="1" applyFont="1" applyBorder="1" applyAlignment="1" applyProtection="1">
      <alignment horizontal="center" vertical="center"/>
      <protection locked="0"/>
    </xf>
    <xf numFmtId="14" fontId="88" fillId="3" borderId="92" xfId="0" applyNumberFormat="1" applyFont="1" applyFill="1" applyBorder="1" applyAlignment="1">
      <alignment horizontal="center" vertical="center" wrapText="1"/>
    </xf>
    <xf numFmtId="14" fontId="88" fillId="3" borderId="93" xfId="0" applyNumberFormat="1" applyFont="1" applyFill="1" applyBorder="1" applyAlignment="1">
      <alignment horizontal="center" vertical="center" wrapText="1"/>
    </xf>
    <xf numFmtId="0" fontId="17" fillId="3" borderId="91" xfId="0" applyFont="1" applyFill="1" applyBorder="1" applyAlignment="1">
      <alignment horizontal="left" vertical="top" wrapText="1"/>
    </xf>
    <xf numFmtId="0" fontId="30" fillId="0" borderId="22" xfId="0" applyFont="1" applyBorder="1" applyAlignment="1">
      <alignment horizontal="left" vertical="top"/>
    </xf>
    <xf numFmtId="0" fontId="30" fillId="0" borderId="91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43" xfId="0" applyFont="1" applyBorder="1" applyAlignment="1">
      <alignment horizontal="left" vertical="top"/>
    </xf>
    <xf numFmtId="0" fontId="65" fillId="3" borderId="30" xfId="0" applyFont="1" applyFill="1" applyBorder="1" applyAlignment="1" applyProtection="1">
      <alignment horizontal="left" vertical="top" wrapText="1"/>
      <protection locked="0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46" fillId="21" borderId="127" xfId="0" applyFont="1" applyFill="1" applyBorder="1" applyAlignment="1">
      <alignment horizontal="center" vertical="center" wrapText="1"/>
    </xf>
    <xf numFmtId="0" fontId="46" fillId="21" borderId="5" xfId="0" applyFont="1" applyFill="1" applyBorder="1" applyAlignment="1">
      <alignment horizontal="center" vertical="center" wrapText="1"/>
    </xf>
    <xf numFmtId="0" fontId="46" fillId="21" borderId="46" xfId="0" applyFont="1" applyFill="1" applyBorder="1" applyAlignment="1">
      <alignment horizontal="center" vertical="center" wrapText="1"/>
    </xf>
    <xf numFmtId="0" fontId="46" fillId="21" borderId="128" xfId="0" applyFont="1" applyFill="1" applyBorder="1" applyAlignment="1">
      <alignment horizontal="center" vertical="center" wrapText="1"/>
    </xf>
    <xf numFmtId="0" fontId="46" fillId="21" borderId="0" xfId="0" applyFont="1" applyFill="1" applyBorder="1" applyAlignment="1">
      <alignment horizontal="center" vertical="center" wrapText="1"/>
    </xf>
    <xf numFmtId="0" fontId="46" fillId="21" borderId="8" xfId="0" applyFont="1" applyFill="1" applyBorder="1" applyAlignment="1">
      <alignment horizontal="center" vertical="center" wrapText="1"/>
    </xf>
    <xf numFmtId="0" fontId="46" fillId="21" borderId="129" xfId="0" applyFont="1" applyFill="1" applyBorder="1" applyAlignment="1">
      <alignment horizontal="center" vertical="center" wrapText="1"/>
    </xf>
    <xf numFmtId="0" fontId="46" fillId="21" borderId="10" xfId="0" applyFont="1" applyFill="1" applyBorder="1" applyAlignment="1">
      <alignment horizontal="center" vertical="center" wrapText="1"/>
    </xf>
    <xf numFmtId="0" fontId="46" fillId="21" borderId="9" xfId="0" applyFont="1" applyFill="1" applyBorder="1" applyAlignment="1">
      <alignment horizontal="center" vertical="center" wrapText="1"/>
    </xf>
    <xf numFmtId="0" fontId="17" fillId="21" borderId="91" xfId="0" applyFont="1" applyFill="1" applyBorder="1" applyAlignment="1">
      <alignment horizontal="left" vertical="top" wrapText="1"/>
    </xf>
    <xf numFmtId="0" fontId="30" fillId="21" borderId="22" xfId="0" applyFont="1" applyFill="1" applyBorder="1" applyAlignment="1">
      <alignment horizontal="left" vertical="top"/>
    </xf>
    <xf numFmtId="0" fontId="30" fillId="21" borderId="91" xfId="0" applyFont="1" applyFill="1" applyBorder="1" applyAlignment="1">
      <alignment horizontal="left" vertical="top"/>
    </xf>
    <xf numFmtId="0" fontId="30" fillId="21" borderId="17" xfId="0" applyFont="1" applyFill="1" applyBorder="1" applyAlignment="1">
      <alignment horizontal="left" vertical="top"/>
    </xf>
    <xf numFmtId="0" fontId="30" fillId="21" borderId="43" xfId="0" applyFont="1" applyFill="1" applyBorder="1" applyAlignment="1">
      <alignment horizontal="left" vertical="top"/>
    </xf>
    <xf numFmtId="0" fontId="77" fillId="21" borderId="91" xfId="0" applyFont="1" applyFill="1" applyBorder="1" applyAlignment="1">
      <alignment horizontal="left" vertical="top" wrapText="1"/>
    </xf>
    <xf numFmtId="0" fontId="16" fillId="21" borderId="22" xfId="0" applyFont="1" applyFill="1" applyBorder="1" applyAlignment="1">
      <alignment horizontal="left" vertical="top"/>
    </xf>
    <xf numFmtId="0" fontId="16" fillId="21" borderId="91" xfId="0" applyFont="1" applyFill="1" applyBorder="1" applyAlignment="1">
      <alignment horizontal="left" vertical="top"/>
    </xf>
    <xf numFmtId="0" fontId="16" fillId="21" borderId="17" xfId="0" applyFont="1" applyFill="1" applyBorder="1" applyAlignment="1">
      <alignment horizontal="left" vertical="top"/>
    </xf>
    <xf numFmtId="0" fontId="16" fillId="21" borderId="43" xfId="0" applyFont="1" applyFill="1" applyBorder="1" applyAlignment="1">
      <alignment horizontal="left" vertical="top"/>
    </xf>
    <xf numFmtId="0" fontId="30" fillId="3" borderId="89" xfId="0" applyFont="1" applyFill="1" applyBorder="1" applyAlignment="1">
      <alignment horizontal="center" vertical="center" wrapText="1"/>
    </xf>
    <xf numFmtId="0" fontId="30" fillId="3" borderId="57" xfId="0" applyFont="1" applyFill="1" applyBorder="1" applyAlignment="1">
      <alignment horizontal="center" vertical="center" wrapText="1"/>
    </xf>
    <xf numFmtId="0" fontId="30" fillId="3" borderId="58" xfId="0" applyFont="1" applyFill="1" applyBorder="1" applyAlignment="1">
      <alignment horizontal="center" vertical="center" wrapText="1"/>
    </xf>
    <xf numFmtId="0" fontId="83" fillId="22" borderId="12" xfId="0" applyFont="1" applyFill="1" applyBorder="1" applyAlignment="1">
      <alignment horizontal="center" vertical="center" wrapText="1"/>
    </xf>
    <xf numFmtId="0" fontId="84" fillId="22" borderId="5" xfId="0" applyFont="1" applyFill="1" applyBorder="1" applyAlignment="1">
      <alignment horizontal="center" wrapText="1"/>
    </xf>
    <xf numFmtId="0" fontId="84" fillId="22" borderId="46" xfId="0" applyFont="1" applyFill="1" applyBorder="1" applyAlignment="1">
      <alignment horizontal="center" wrapText="1"/>
    </xf>
    <xf numFmtId="0" fontId="83" fillId="22" borderId="48" xfId="0" applyFont="1" applyFill="1" applyBorder="1" applyAlignment="1">
      <alignment horizontal="center" vertical="center" wrapText="1"/>
    </xf>
    <xf numFmtId="0" fontId="84" fillId="22" borderId="10" xfId="0" applyFont="1" applyFill="1" applyBorder="1" applyAlignment="1">
      <alignment horizontal="center" wrapText="1"/>
    </xf>
    <xf numFmtId="0" fontId="84" fillId="22" borderId="9" xfId="0" applyFont="1" applyFill="1" applyBorder="1" applyAlignment="1">
      <alignment horizontal="center" wrapText="1"/>
    </xf>
    <xf numFmtId="0" fontId="55" fillId="3" borderId="12" xfId="0" applyFont="1" applyFill="1" applyBorder="1" applyAlignment="1">
      <alignment horizontal="center" vertical="center" wrapText="1"/>
    </xf>
    <xf numFmtId="0" fontId="56" fillId="3" borderId="13" xfId="0" applyFont="1" applyFill="1" applyBorder="1" applyAlignment="1">
      <alignment horizontal="center" vertical="center" wrapText="1"/>
    </xf>
    <xf numFmtId="1" fontId="41" fillId="0" borderId="12" xfId="0" applyNumberFormat="1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93" fillId="22" borderId="12" xfId="0" applyNumberFormat="1" applyFont="1" applyFill="1" applyBorder="1" applyAlignment="1">
      <alignment horizontal="center" vertical="center" wrapText="1"/>
    </xf>
    <xf numFmtId="0" fontId="93" fillId="22" borderId="5" xfId="0" applyNumberFormat="1" applyFont="1" applyFill="1" applyBorder="1" applyAlignment="1">
      <alignment horizontal="center" vertical="center"/>
    </xf>
    <xf numFmtId="0" fontId="93" fillId="22" borderId="46" xfId="0" applyNumberFormat="1" applyFont="1" applyFill="1" applyBorder="1" applyAlignment="1">
      <alignment horizontal="center" vertical="center"/>
    </xf>
    <xf numFmtId="0" fontId="93" fillId="22" borderId="13" xfId="0" applyNumberFormat="1" applyFont="1" applyFill="1" applyBorder="1" applyAlignment="1">
      <alignment horizontal="center" vertical="center"/>
    </xf>
    <xf numFmtId="0" fontId="93" fillId="22" borderId="0" xfId="0" applyNumberFormat="1" applyFont="1" applyFill="1" applyAlignment="1">
      <alignment horizontal="center" vertical="center"/>
    </xf>
    <xf numFmtId="0" fontId="93" fillId="22" borderId="8" xfId="0" applyNumberFormat="1" applyFont="1" applyFill="1" applyBorder="1" applyAlignment="1">
      <alignment horizontal="center" vertical="center"/>
    </xf>
    <xf numFmtId="0" fontId="93" fillId="22" borderId="0" xfId="0" applyNumberFormat="1" applyFont="1" applyFill="1" applyBorder="1" applyAlignment="1">
      <alignment horizontal="center" vertical="center"/>
    </xf>
    <xf numFmtId="0" fontId="93" fillId="22" borderId="10" xfId="0" applyNumberFormat="1" applyFont="1" applyFill="1" applyBorder="1" applyAlignment="1">
      <alignment horizontal="center" vertical="center"/>
    </xf>
    <xf numFmtId="0" fontId="93" fillId="22" borderId="9" xfId="0" applyNumberFormat="1" applyFont="1" applyFill="1" applyBorder="1" applyAlignment="1">
      <alignment horizontal="center" vertical="center"/>
    </xf>
    <xf numFmtId="1" fontId="49" fillId="5" borderId="72" xfId="0" applyNumberFormat="1" applyFont="1" applyFill="1" applyBorder="1" applyAlignment="1">
      <alignment horizontal="center" vertical="center" wrapText="1"/>
    </xf>
    <xf numFmtId="1" fontId="57" fillId="5" borderId="74" xfId="0" applyNumberFormat="1" applyFont="1" applyFill="1" applyBorder="1" applyAlignment="1">
      <alignment horizontal="center" vertical="center" wrapText="1"/>
    </xf>
    <xf numFmtId="168" fontId="55" fillId="5" borderId="76" xfId="0" applyNumberFormat="1" applyFont="1" applyFill="1" applyBorder="1" applyAlignment="1">
      <alignment horizontal="center" vertical="center" wrapText="1"/>
    </xf>
    <xf numFmtId="168" fontId="56" fillId="5" borderId="72" xfId="0" applyNumberFormat="1" applyFont="1" applyFill="1" applyBorder="1" applyAlignment="1">
      <alignment horizontal="center" vertical="center" wrapText="1"/>
    </xf>
    <xf numFmtId="0" fontId="81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vertical="center" wrapText="1"/>
    </xf>
    <xf numFmtId="0" fontId="89" fillId="11" borderId="40" xfId="0" applyFont="1" applyFill="1" applyBorder="1" applyAlignment="1">
      <alignment horizontal="center" vertical="center" wrapText="1"/>
    </xf>
    <xf numFmtId="0" fontId="89" fillId="11" borderId="55" xfId="0" applyFont="1" applyFill="1" applyBorder="1" applyAlignment="1">
      <alignment horizontal="center" vertical="center" wrapText="1"/>
    </xf>
    <xf numFmtId="0" fontId="95" fillId="5" borderId="4" xfId="0" applyFont="1" applyFill="1" applyBorder="1" applyAlignment="1">
      <alignment horizontal="center" vertical="center" wrapText="1"/>
    </xf>
    <xf numFmtId="0" fontId="96" fillId="5" borderId="2" xfId="0" applyFont="1" applyFill="1" applyBorder="1" applyAlignment="1">
      <alignment vertical="center" wrapText="1"/>
    </xf>
    <xf numFmtId="0" fontId="77" fillId="4" borderId="67" xfId="0" applyFont="1" applyFill="1" applyBorder="1" applyAlignment="1">
      <alignment horizontal="center" vertical="center" wrapText="1"/>
    </xf>
    <xf numFmtId="0" fontId="73" fillId="4" borderId="75" xfId="0" applyFont="1" applyFill="1" applyBorder="1" applyAlignment="1">
      <alignment vertical="center" wrapText="1"/>
    </xf>
    <xf numFmtId="0" fontId="47" fillId="0" borderId="130" xfId="0" applyFont="1" applyBorder="1" applyAlignment="1">
      <alignment horizontal="center" vertical="center"/>
    </xf>
    <xf numFmtId="0" fontId="43" fillId="0" borderId="131" xfId="0" applyFont="1" applyBorder="1" applyAlignment="1">
      <alignment vertical="center"/>
    </xf>
    <xf numFmtId="0" fontId="58" fillId="10" borderId="4" xfId="0" applyFont="1" applyFill="1" applyBorder="1" applyAlignment="1">
      <alignment horizontal="center" vertical="center" wrapText="1"/>
    </xf>
    <xf numFmtId="0" fontId="94" fillId="10" borderId="2" xfId="0" applyFont="1" applyFill="1" applyBorder="1" applyAlignment="1">
      <alignment vertical="center" wrapText="1"/>
    </xf>
    <xf numFmtId="0" fontId="21" fillId="8" borderId="1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5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0" fontId="17" fillId="23" borderId="80" xfId="0" applyFont="1" applyFill="1" applyBorder="1" applyAlignment="1">
      <alignment horizontal="left" vertical="top" wrapText="1"/>
    </xf>
    <xf numFmtId="0" fontId="17" fillId="23" borderId="31" xfId="0" applyFont="1" applyFill="1" applyBorder="1" applyAlignment="1">
      <alignment horizontal="left" vertical="top" wrapText="1"/>
    </xf>
    <xf numFmtId="1" fontId="41" fillId="15" borderId="82" xfId="0" applyNumberFormat="1" applyFont="1" applyFill="1" applyBorder="1" applyAlignment="1">
      <alignment horizontal="center" vertical="center" wrapText="1"/>
    </xf>
    <xf numFmtId="0" fontId="43" fillId="15" borderId="83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top"/>
    </xf>
    <xf numFmtId="0" fontId="16" fillId="0" borderId="91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14" fontId="81" fillId="21" borderId="92" xfId="0" applyNumberFormat="1" applyFont="1" applyFill="1" applyBorder="1" applyAlignment="1">
      <alignment horizontal="center" vertical="center" wrapText="1"/>
    </xf>
    <xf numFmtId="14" fontId="81" fillId="21" borderId="93" xfId="0" applyNumberFormat="1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1" fillId="5" borderId="128" xfId="0" applyFont="1" applyFill="1" applyBorder="1" applyAlignment="1">
      <alignment horizontal="center" vertical="center" wrapText="1"/>
    </xf>
    <xf numFmtId="0" fontId="72" fillId="5" borderId="0" xfId="0" applyFont="1" applyFill="1" applyBorder="1" applyAlignment="1">
      <alignment horizontal="center" vertical="center" wrapText="1"/>
    </xf>
    <xf numFmtId="0" fontId="72" fillId="5" borderId="8" xfId="0" applyFont="1" applyFill="1" applyBorder="1" applyAlignment="1">
      <alignment horizontal="center" vertical="center" wrapText="1"/>
    </xf>
    <xf numFmtId="1" fontId="41" fillId="0" borderId="121" xfId="0" applyNumberFormat="1" applyFont="1" applyBorder="1" applyAlignment="1">
      <alignment horizontal="center" vertical="center" wrapText="1"/>
    </xf>
    <xf numFmtId="0" fontId="43" fillId="0" borderId="122" xfId="0" applyFont="1" applyBorder="1" applyAlignment="1">
      <alignment horizontal="center" vertical="center" wrapText="1"/>
    </xf>
    <xf numFmtId="0" fontId="97" fillId="11" borderId="4" xfId="0" applyFont="1" applyFill="1" applyBorder="1" applyAlignment="1">
      <alignment horizontal="center" vertical="center" wrapText="1"/>
    </xf>
    <xf numFmtId="0" fontId="97" fillId="11" borderId="2" xfId="0" applyFont="1" applyFill="1" applyBorder="1" applyAlignment="1">
      <alignment horizontal="center" vertical="center" wrapText="1"/>
    </xf>
    <xf numFmtId="167" fontId="41" fillId="0" borderId="20" xfId="0" applyNumberFormat="1" applyFont="1" applyBorder="1" applyAlignment="1">
      <alignment horizontal="center" vertical="center" wrapText="1"/>
    </xf>
    <xf numFmtId="167" fontId="43" fillId="0" borderId="21" xfId="0" applyNumberFormat="1" applyFont="1" applyBorder="1" applyAlignment="1">
      <alignment horizontal="center" vertical="center" wrapText="1"/>
    </xf>
    <xf numFmtId="1" fontId="49" fillId="10" borderId="86" xfId="0" applyNumberFormat="1" applyFont="1" applyFill="1" applyBorder="1" applyAlignment="1">
      <alignment horizontal="center" vertical="center" wrapText="1"/>
    </xf>
    <xf numFmtId="0" fontId="57" fillId="10" borderId="87" xfId="0" applyFont="1" applyFill="1" applyBorder="1" applyAlignment="1">
      <alignment horizontal="center" vertical="center" wrapText="1"/>
    </xf>
    <xf numFmtId="1" fontId="49" fillId="11" borderId="86" xfId="0" applyNumberFormat="1" applyFont="1" applyFill="1" applyBorder="1" applyAlignment="1">
      <alignment horizontal="center" vertical="center" wrapText="1"/>
    </xf>
    <xf numFmtId="0" fontId="57" fillId="11" borderId="87" xfId="0" applyFont="1" applyFill="1" applyBorder="1" applyAlignment="1">
      <alignment horizontal="center" vertical="center" wrapText="1"/>
    </xf>
    <xf numFmtId="167" fontId="47" fillId="0" borderId="20" xfId="0" applyNumberFormat="1" applyFont="1" applyBorder="1" applyAlignment="1">
      <alignment horizontal="center" vertical="center" wrapText="1"/>
    </xf>
    <xf numFmtId="167" fontId="48" fillId="0" borderId="21" xfId="0" applyNumberFormat="1" applyFont="1" applyBorder="1" applyAlignment="1">
      <alignment horizontal="center" vertical="center" wrapText="1"/>
    </xf>
    <xf numFmtId="1" fontId="55" fillId="15" borderId="83" xfId="0" applyNumberFormat="1" applyFont="1" applyFill="1" applyBorder="1" applyAlignment="1">
      <alignment horizontal="center" vertical="center" wrapText="1"/>
    </xf>
    <xf numFmtId="0" fontId="56" fillId="15" borderId="84" xfId="0" applyFont="1" applyFill="1" applyBorder="1" applyAlignment="1">
      <alignment horizontal="center" vertical="center" wrapText="1"/>
    </xf>
    <xf numFmtId="1" fontId="41" fillId="0" borderId="49" xfId="0" applyNumberFormat="1" applyFont="1" applyBorder="1" applyAlignment="1">
      <alignment horizontal="center" vertical="center" wrapText="1"/>
    </xf>
    <xf numFmtId="1" fontId="43" fillId="0" borderId="20" xfId="0" applyNumberFormat="1" applyFont="1" applyBorder="1" applyAlignment="1">
      <alignment horizontal="center" vertical="center" wrapText="1"/>
    </xf>
    <xf numFmtId="0" fontId="55" fillId="10" borderId="85" xfId="0" applyFont="1" applyFill="1" applyBorder="1" applyAlignment="1">
      <alignment horizontal="center" vertical="center" wrapText="1"/>
    </xf>
    <xf numFmtId="0" fontId="56" fillId="10" borderId="86" xfId="0" applyFont="1" applyFill="1" applyBorder="1" applyAlignment="1">
      <alignment horizontal="center" vertical="center" wrapText="1"/>
    </xf>
    <xf numFmtId="1" fontId="41" fillId="3" borderId="49" xfId="0" applyNumberFormat="1" applyFont="1" applyFill="1" applyBorder="1" applyAlignment="1">
      <alignment horizontal="center" vertical="center" wrapText="1"/>
    </xf>
    <xf numFmtId="0" fontId="43" fillId="3" borderId="20" xfId="0" applyFont="1" applyFill="1" applyBorder="1" applyAlignment="1">
      <alignment horizontal="center" vertical="center" wrapText="1"/>
    </xf>
    <xf numFmtId="0" fontId="55" fillId="11" borderId="85" xfId="0" applyFont="1" applyFill="1" applyBorder="1" applyAlignment="1">
      <alignment horizontal="center" vertical="center" wrapText="1"/>
    </xf>
    <xf numFmtId="0" fontId="56" fillId="11" borderId="86" xfId="0" applyFont="1" applyFill="1" applyBorder="1" applyAlignment="1">
      <alignment horizontal="center" vertical="center" wrapText="1"/>
    </xf>
    <xf numFmtId="1" fontId="47" fillId="0" borderId="49" xfId="0" applyNumberFormat="1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56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88" fillId="5" borderId="53" xfId="0" applyFont="1" applyFill="1" applyBorder="1" applyAlignment="1">
      <alignment horizontal="center" vertical="center" wrapText="1"/>
    </xf>
    <xf numFmtId="0" fontId="67" fillId="5" borderId="54" xfId="0" applyFont="1" applyFill="1" applyBorder="1" applyAlignment="1">
      <alignment vertical="center" wrapText="1"/>
    </xf>
    <xf numFmtId="0" fontId="17" fillId="17" borderId="80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85" fillId="3" borderId="10" xfId="0" applyFont="1" applyFill="1" applyBorder="1" applyAlignment="1">
      <alignment horizontal="left" vertical="top" wrapText="1"/>
    </xf>
    <xf numFmtId="0" fontId="29" fillId="3" borderId="10" xfId="0" applyFont="1" applyFill="1" applyBorder="1" applyAlignment="1">
      <alignment horizontal="left" vertical="top" wrapText="1"/>
    </xf>
    <xf numFmtId="0" fontId="29" fillId="3" borderId="9" xfId="0" applyFont="1" applyFill="1" applyBorder="1" applyAlignment="1">
      <alignment horizontal="left" vertical="top" wrapText="1"/>
    </xf>
    <xf numFmtId="14" fontId="88" fillId="21" borderId="92" xfId="0" applyNumberFormat="1" applyFont="1" applyFill="1" applyBorder="1" applyAlignment="1">
      <alignment horizontal="center" vertical="center" wrapText="1"/>
    </xf>
    <xf numFmtId="14" fontId="88" fillId="21" borderId="93" xfId="0" applyNumberFormat="1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0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38" fillId="8" borderId="28" xfId="0" applyFont="1" applyFill="1" applyBorder="1" applyAlignment="1">
      <alignment vertical="center"/>
    </xf>
    <xf numFmtId="0" fontId="38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38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0" fillId="8" borderId="66" xfId="0" applyFont="1" applyFill="1" applyBorder="1" applyAlignment="1">
      <alignment vertical="center" wrapText="1"/>
    </xf>
    <xf numFmtId="0" fontId="40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6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6" fillId="8" borderId="64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1" fillId="8" borderId="42" xfId="0" applyFont="1" applyFill="1" applyBorder="1" applyAlignment="1">
      <alignment horizontal="left" vertical="center" wrapText="1"/>
    </xf>
    <xf numFmtId="0" fontId="22" fillId="8" borderId="38" xfId="0" applyFont="1" applyFill="1" applyBorder="1" applyAlignment="1">
      <alignment horizontal="left" vertical="center" wrapText="1"/>
    </xf>
    <xf numFmtId="0" fontId="33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2" fillId="8" borderId="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6"/>
  <sheetViews>
    <sheetView tabSelected="1" zoomScale="115" zoomScaleNormal="115" workbookViewId="0">
      <pane ySplit="6" topLeftCell="A226" activePane="bottomLeft" state="frozenSplit"/>
      <selection activeCell="Q1" sqref="Q1:W1"/>
      <selection pane="bottomLeft" activeCell="M227" sqref="M227"/>
    </sheetView>
  </sheetViews>
  <sheetFormatPr defaultRowHeight="21" x14ac:dyDescent="0.3"/>
  <cols>
    <col min="1" max="1" width="11.85546875" style="17" customWidth="1"/>
    <col min="2" max="2" width="11.140625" style="9" customWidth="1"/>
    <col min="3" max="3" width="5.28515625" style="1" hidden="1" customWidth="1"/>
    <col min="4" max="4" width="3.85546875" style="97" customWidth="1"/>
    <col min="5" max="6" width="4.7109375" style="168" customWidth="1"/>
    <col min="7" max="7" width="7.5703125" style="157" customWidth="1"/>
    <col min="8" max="8" width="4.7109375" style="103" customWidth="1"/>
    <col min="9" max="9" width="4.7109375" style="176" customWidth="1"/>
    <col min="10" max="10" width="7.5703125" style="158" customWidth="1"/>
    <col min="11" max="11" width="7.7109375" style="9" customWidth="1"/>
    <col min="12" max="12" width="8.28515625" style="9" customWidth="1"/>
    <col min="13" max="13" width="7.7109375" style="9" customWidth="1"/>
    <col min="14" max="14" width="7.7109375" style="259" customWidth="1"/>
    <col min="15" max="15" width="6.5703125" style="9" customWidth="1"/>
    <col min="16" max="16" width="6.5703125" style="224" customWidth="1"/>
    <col min="17" max="17" width="5.5703125" style="88" customWidth="1"/>
    <col min="18" max="18" width="6.140625" style="88" customWidth="1"/>
    <col min="19" max="19" width="7.28515625" style="88" customWidth="1"/>
    <col min="20" max="20" width="6.5703125" style="89" customWidth="1"/>
    <col min="21" max="21" width="3.7109375" style="90" customWidth="1"/>
    <col min="22" max="22" width="2.28515625" style="91" customWidth="1"/>
    <col min="23" max="24" width="2.28515625" style="92" customWidth="1"/>
    <col min="25" max="25" width="2.42578125" style="93" customWidth="1"/>
    <col min="26" max="26" width="4.42578125" style="92" customWidth="1"/>
    <col min="27" max="27" width="4.42578125" style="91" customWidth="1"/>
    <col min="28" max="28" width="4.42578125" style="9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69" t="s">
        <v>106</v>
      </c>
      <c r="B1" s="371">
        <f>K235</f>
        <v>42</v>
      </c>
      <c r="C1" s="87"/>
      <c r="D1" s="96"/>
      <c r="E1" s="373">
        <v>2018</v>
      </c>
      <c r="F1" s="374"/>
      <c r="G1" s="374"/>
      <c r="H1" s="375"/>
      <c r="I1" s="384" t="s">
        <v>49</v>
      </c>
      <c r="J1" s="442">
        <f>M235</f>
        <v>18</v>
      </c>
      <c r="K1" s="444" t="s">
        <v>50</v>
      </c>
      <c r="L1" s="446">
        <f>O235</f>
        <v>6</v>
      </c>
      <c r="M1" s="448" t="s">
        <v>51</v>
      </c>
      <c r="N1" s="450">
        <f>Q235</f>
        <v>26</v>
      </c>
      <c r="O1" s="408">
        <f>S235</f>
        <v>0</v>
      </c>
      <c r="P1" s="453" t="s">
        <v>116</v>
      </c>
      <c r="Q1" s="453"/>
      <c r="R1" s="453"/>
      <c r="S1" s="453"/>
      <c r="T1" s="453"/>
      <c r="U1" s="452">
        <v>43223</v>
      </c>
      <c r="V1" s="453"/>
      <c r="W1" s="453"/>
      <c r="X1" s="453"/>
      <c r="Y1" s="454"/>
      <c r="Z1" s="428">
        <f>Z235</f>
        <v>0</v>
      </c>
      <c r="AA1" s="428">
        <f>AA235</f>
        <v>0</v>
      </c>
      <c r="AB1" s="428">
        <f>AB235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70"/>
      <c r="B2" s="372"/>
      <c r="C2" s="219"/>
      <c r="D2" s="220"/>
      <c r="E2" s="376"/>
      <c r="F2" s="377"/>
      <c r="G2" s="377"/>
      <c r="H2" s="378"/>
      <c r="I2" s="385"/>
      <c r="J2" s="443"/>
      <c r="K2" s="445"/>
      <c r="L2" s="447"/>
      <c r="M2" s="449"/>
      <c r="N2" s="451"/>
      <c r="O2" s="409"/>
      <c r="P2" s="457" t="str">
        <f>A6</f>
        <v xml:space="preserve">D14-BURL-1S-Eastern Run </v>
      </c>
      <c r="Q2" s="457"/>
      <c r="R2" s="457"/>
      <c r="S2" s="457"/>
      <c r="T2" s="457"/>
      <c r="U2" s="425" t="s">
        <v>0</v>
      </c>
      <c r="V2" s="426"/>
      <c r="W2" s="426"/>
      <c r="X2" s="426"/>
      <c r="Y2" s="427"/>
      <c r="Z2" s="429"/>
      <c r="AA2" s="429"/>
      <c r="AB2" s="429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63" t="s">
        <v>105</v>
      </c>
      <c r="B3" s="364"/>
      <c r="C3" s="364"/>
      <c r="D3" s="365"/>
      <c r="E3" s="379"/>
      <c r="F3" s="377"/>
      <c r="G3" s="377"/>
      <c r="H3" s="378"/>
      <c r="I3" s="382">
        <f>Z1</f>
        <v>0</v>
      </c>
      <c r="J3" s="432">
        <f>IF(I3=0,0,I3/J1)</f>
        <v>0</v>
      </c>
      <c r="K3" s="434">
        <f>AA1</f>
        <v>0</v>
      </c>
      <c r="L3" s="432">
        <f>IF(K3=0,0,K3/L1)</f>
        <v>0</v>
      </c>
      <c r="M3" s="436">
        <f>AB1</f>
        <v>0</v>
      </c>
      <c r="N3" s="438">
        <f>IF(M3=0,0,M3/N1)</f>
        <v>0</v>
      </c>
      <c r="O3" s="440" t="s">
        <v>52</v>
      </c>
      <c r="P3" s="457"/>
      <c r="Q3" s="457"/>
      <c r="R3" s="457"/>
      <c r="S3" s="457"/>
      <c r="T3" s="457"/>
      <c r="U3" s="419" t="s">
        <v>55</v>
      </c>
      <c r="V3" s="420"/>
      <c r="W3" s="420"/>
      <c r="X3" s="420"/>
      <c r="Y3" s="421"/>
      <c r="Z3" s="416" t="s">
        <v>0</v>
      </c>
      <c r="AA3" s="417"/>
      <c r="AB3" s="41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66"/>
      <c r="B4" s="367"/>
      <c r="C4" s="367"/>
      <c r="D4" s="368"/>
      <c r="E4" s="380"/>
      <c r="F4" s="380"/>
      <c r="G4" s="380"/>
      <c r="H4" s="381"/>
      <c r="I4" s="383"/>
      <c r="J4" s="433"/>
      <c r="K4" s="435"/>
      <c r="L4" s="433"/>
      <c r="M4" s="437"/>
      <c r="N4" s="439"/>
      <c r="O4" s="441"/>
      <c r="P4" s="455" t="s">
        <v>109</v>
      </c>
      <c r="Q4" s="456"/>
      <c r="R4" s="456"/>
      <c r="S4" s="456"/>
      <c r="T4" s="456"/>
      <c r="U4" s="422" t="s">
        <v>56</v>
      </c>
      <c r="V4" s="423"/>
      <c r="W4" s="423"/>
      <c r="X4" s="423"/>
      <c r="Y4" s="424"/>
      <c r="Z4" s="458"/>
      <c r="AA4" s="459"/>
      <c r="AB4" s="46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98" t="s">
        <v>0</v>
      </c>
      <c r="B5" s="399"/>
      <c r="C5" s="399"/>
      <c r="D5" s="399"/>
      <c r="E5" s="400"/>
      <c r="F5" s="400"/>
      <c r="G5" s="400"/>
      <c r="H5" s="102"/>
      <c r="I5" s="175"/>
      <c r="J5" s="404" t="s">
        <v>0</v>
      </c>
      <c r="K5" s="405"/>
      <c r="L5" s="19" t="s">
        <v>0</v>
      </c>
      <c r="M5" s="20" t="s">
        <v>0</v>
      </c>
      <c r="N5" s="401" t="s">
        <v>0</v>
      </c>
      <c r="O5" s="402"/>
      <c r="P5" s="403"/>
      <c r="Q5" s="94" t="s">
        <v>0</v>
      </c>
      <c r="R5" s="95"/>
      <c r="S5" s="95"/>
      <c r="T5" s="213"/>
      <c r="U5" s="394" t="s">
        <v>3</v>
      </c>
      <c r="V5" s="396" t="s">
        <v>50</v>
      </c>
      <c r="W5" s="430" t="s">
        <v>51</v>
      </c>
      <c r="X5" s="390" t="s">
        <v>49</v>
      </c>
      <c r="Y5" s="392" t="s">
        <v>107</v>
      </c>
      <c r="Z5" s="461" t="s">
        <v>49</v>
      </c>
      <c r="AA5" s="386" t="s">
        <v>50</v>
      </c>
      <c r="AB5" s="388" t="s">
        <v>51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67" t="s">
        <v>206</v>
      </c>
      <c r="B6" s="468"/>
      <c r="C6" s="468"/>
      <c r="D6" s="469"/>
      <c r="E6" s="464" t="s">
        <v>113</v>
      </c>
      <c r="F6" s="465"/>
      <c r="G6" s="465"/>
      <c r="H6" s="465"/>
      <c r="I6" s="465"/>
      <c r="J6" s="466"/>
      <c r="K6" s="406" t="s">
        <v>115</v>
      </c>
      <c r="L6" s="407"/>
      <c r="M6" s="407"/>
      <c r="N6" s="407"/>
      <c r="O6" s="407"/>
      <c r="P6" s="406" t="s">
        <v>114</v>
      </c>
      <c r="Q6" s="407"/>
      <c r="R6" s="407"/>
      <c r="S6" s="407"/>
      <c r="T6" s="407"/>
      <c r="U6" s="395"/>
      <c r="V6" s="397"/>
      <c r="W6" s="431"/>
      <c r="X6" s="391"/>
      <c r="Y6" s="393"/>
      <c r="Z6" s="462"/>
      <c r="AA6" s="387"/>
      <c r="AB6" s="389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48" t="s">
        <v>65</v>
      </c>
      <c r="B7" s="249" t="s">
        <v>209</v>
      </c>
      <c r="C7" s="250"/>
      <c r="D7" s="251"/>
      <c r="E7" s="232" t="s">
        <v>60</v>
      </c>
      <c r="F7" s="233"/>
      <c r="G7" s="234"/>
      <c r="H7" s="235" t="s">
        <v>62</v>
      </c>
      <c r="I7" s="233"/>
      <c r="J7" s="252"/>
      <c r="K7" s="246" t="s">
        <v>64</v>
      </c>
      <c r="L7" s="155">
        <v>0</v>
      </c>
      <c r="M7" s="247" t="s">
        <v>15</v>
      </c>
      <c r="N7" s="163" t="s">
        <v>0</v>
      </c>
      <c r="O7" s="104"/>
      <c r="P7" s="463" t="str">
        <f>P2</f>
        <v xml:space="preserve">D14-BURL-1S-Eastern Run </v>
      </c>
      <c r="Q7" s="275"/>
      <c r="R7" s="275"/>
      <c r="S7" s="275"/>
      <c r="T7" s="275"/>
      <c r="U7" s="241"/>
      <c r="V7" s="242"/>
      <c r="W7" s="243"/>
      <c r="X7" s="244"/>
      <c r="Y7" s="242"/>
      <c r="Z7" s="244"/>
      <c r="AA7" s="242"/>
      <c r="AB7" s="245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98" customFormat="1" ht="9" customHeight="1" thickTop="1" thickBot="1" x14ac:dyDescent="0.3">
      <c r="A8" s="255" t="s">
        <v>0</v>
      </c>
      <c r="B8" s="113" t="s">
        <v>10</v>
      </c>
      <c r="C8" s="114"/>
      <c r="D8" s="115" t="s">
        <v>11</v>
      </c>
      <c r="E8" s="164" t="s">
        <v>57</v>
      </c>
      <c r="F8" s="164" t="s">
        <v>58</v>
      </c>
      <c r="G8" s="156" t="s">
        <v>59</v>
      </c>
      <c r="H8" s="115" t="s">
        <v>57</v>
      </c>
      <c r="I8" s="164" t="s">
        <v>58</v>
      </c>
      <c r="J8" s="156" t="s">
        <v>59</v>
      </c>
      <c r="K8" s="116" t="s">
        <v>12</v>
      </c>
      <c r="L8" s="117" t="s">
        <v>13</v>
      </c>
      <c r="M8" s="117" t="s">
        <v>16</v>
      </c>
      <c r="N8" s="229" t="s">
        <v>14</v>
      </c>
      <c r="O8" s="118" t="s">
        <v>18</v>
      </c>
      <c r="P8" s="222" t="s">
        <v>67</v>
      </c>
      <c r="Q8" s="121" t="s">
        <v>63</v>
      </c>
      <c r="R8" s="122"/>
      <c r="S8" s="123" t="s">
        <v>20</v>
      </c>
      <c r="T8" s="214"/>
      <c r="U8" s="314" t="s">
        <v>100</v>
      </c>
      <c r="V8" s="339"/>
      <c r="W8" s="339"/>
      <c r="X8" s="339"/>
      <c r="Y8" s="340"/>
      <c r="Z8" s="124" t="s">
        <v>49</v>
      </c>
      <c r="AA8" s="125" t="s">
        <v>50</v>
      </c>
      <c r="AB8" s="126" t="s">
        <v>51</v>
      </c>
      <c r="AC8" s="186"/>
      <c r="AD8" s="187"/>
      <c r="AE8" s="188" t="s">
        <v>80</v>
      </c>
      <c r="AF8" s="187"/>
      <c r="AG8" s="188" t="s">
        <v>81</v>
      </c>
      <c r="AH8" s="188"/>
      <c r="AI8" s="188" t="s">
        <v>82</v>
      </c>
      <c r="AJ8" s="187"/>
      <c r="AK8" s="189" t="s">
        <v>92</v>
      </c>
      <c r="AL8" s="187"/>
      <c r="AM8" s="188"/>
      <c r="AN8" s="187"/>
      <c r="AO8" s="189" t="s">
        <v>89</v>
      </c>
      <c r="AP8" s="187"/>
      <c r="AQ8" s="188"/>
      <c r="AR8" s="187"/>
      <c r="AS8" s="188"/>
      <c r="AT8" s="187"/>
      <c r="AU8" s="187"/>
    </row>
    <row r="9" spans="1:47" s="101" customFormat="1" ht="15.95" customHeight="1" thickBot="1" x14ac:dyDescent="0.3">
      <c r="A9" s="105">
        <v>39800</v>
      </c>
      <c r="B9" s="321" t="s">
        <v>118</v>
      </c>
      <c r="C9" s="324" t="s">
        <v>0</v>
      </c>
      <c r="D9" s="253" t="s">
        <v>48</v>
      </c>
      <c r="E9" s="165">
        <v>44</v>
      </c>
      <c r="F9" s="169">
        <v>18</v>
      </c>
      <c r="G9" s="106">
        <v>4.2300000000000004</v>
      </c>
      <c r="H9" s="145">
        <v>73</v>
      </c>
      <c r="I9" s="169">
        <v>17</v>
      </c>
      <c r="J9" s="106">
        <v>52.06</v>
      </c>
      <c r="K9" s="327" t="s">
        <v>0</v>
      </c>
      <c r="L9" s="329" t="s">
        <v>0</v>
      </c>
      <c r="M9" s="276">
        <v>14</v>
      </c>
      <c r="N9" s="277">
        <f>IF(M9=" "," ",(M9+$L$7-M12))</f>
        <v>14</v>
      </c>
      <c r="O9" s="279">
        <v>25</v>
      </c>
      <c r="P9" s="281">
        <v>42631</v>
      </c>
      <c r="Q9" s="119" t="s">
        <v>123</v>
      </c>
      <c r="R9" s="120" t="s">
        <v>0</v>
      </c>
      <c r="S9" s="283" t="s">
        <v>70</v>
      </c>
      <c r="T9" s="284"/>
      <c r="U9" s="215">
        <v>1</v>
      </c>
      <c r="V9" s="127" t="s">
        <v>0</v>
      </c>
      <c r="W9" s="128" t="s">
        <v>0</v>
      </c>
      <c r="X9" s="129" t="s">
        <v>0</v>
      </c>
      <c r="Y9" s="130" t="s">
        <v>0</v>
      </c>
      <c r="Z9" s="147" t="s">
        <v>0</v>
      </c>
      <c r="AA9" s="146" t="s">
        <v>0</v>
      </c>
      <c r="AB9" s="148" t="s">
        <v>0</v>
      </c>
      <c r="AC9" s="190" t="s">
        <v>48</v>
      </c>
      <c r="AD9" s="193" t="s">
        <v>76</v>
      </c>
      <c r="AE9" s="192">
        <f>E9+F9/60+G9/60/60</f>
        <v>44.301175000000001</v>
      </c>
      <c r="AF9" s="193" t="s">
        <v>77</v>
      </c>
      <c r="AG9" s="192" t="e">
        <f>E12+F12/60+G12/60/60</f>
        <v>#VALUE!</v>
      </c>
      <c r="AH9" s="199" t="s">
        <v>83</v>
      </c>
      <c r="AI9" s="192" t="e">
        <f>AG9-AE9</f>
        <v>#VALUE!</v>
      </c>
      <c r="AJ9" s="193" t="s">
        <v>85</v>
      </c>
      <c r="AK9" s="192" t="e">
        <f>AI10*60*COS((AE9+AG9)/2*PI()/180)</f>
        <v>#VALUE!</v>
      </c>
      <c r="AL9" s="193" t="s">
        <v>87</v>
      </c>
      <c r="AM9" s="192" t="e">
        <f>AK9*6076.12</f>
        <v>#VALUE!</v>
      </c>
      <c r="AN9" s="193" t="s">
        <v>90</v>
      </c>
      <c r="AO9" s="192">
        <f>AE9*PI()/180</f>
        <v>0.77320136625219904</v>
      </c>
      <c r="AP9" s="193" t="s">
        <v>93</v>
      </c>
      <c r="AQ9" s="192" t="e">
        <f>AG9 *PI()/180</f>
        <v>#VALUE!</v>
      </c>
      <c r="AR9" s="193" t="s">
        <v>95</v>
      </c>
      <c r="AS9" s="192" t="e">
        <f>1*ATAN2(COS(AO9)*SIN(AQ9)-SIN(AO9)*COS(AQ9)*COS(AQ10-AO10),SIN(AQ10-AO10)*COS(AQ9))</f>
        <v>#VALUE!</v>
      </c>
      <c r="AT9" s="194" t="s">
        <v>98</v>
      </c>
      <c r="AU9" s="200" t="e">
        <f>SQRT(AK10*AK10+AK9*AK9)</f>
        <v>#VALUE!</v>
      </c>
    </row>
    <row r="10" spans="1:47" s="101" customFormat="1" ht="15.95" customHeight="1" thickTop="1" thickBot="1" x14ac:dyDescent="0.3">
      <c r="A10" s="154">
        <v>200100216522</v>
      </c>
      <c r="B10" s="322"/>
      <c r="C10" s="325"/>
      <c r="D10" s="253" t="s">
        <v>53</v>
      </c>
      <c r="E10" s="166">
        <f t="shared" ref="E10:J10" si="0">E9</f>
        <v>44</v>
      </c>
      <c r="F10" s="170">
        <f t="shared" si="0"/>
        <v>18</v>
      </c>
      <c r="G10" s="159">
        <f t="shared" si="0"/>
        <v>4.2300000000000004</v>
      </c>
      <c r="H10" s="133">
        <f t="shared" si="0"/>
        <v>73</v>
      </c>
      <c r="I10" s="170">
        <f t="shared" si="0"/>
        <v>17</v>
      </c>
      <c r="J10" s="160">
        <f t="shared" si="0"/>
        <v>52.06</v>
      </c>
      <c r="K10" s="328"/>
      <c r="L10" s="330"/>
      <c r="M10" s="276"/>
      <c r="N10" s="278"/>
      <c r="O10" s="280"/>
      <c r="P10" s="282"/>
      <c r="Q10" s="288" t="s">
        <v>129</v>
      </c>
      <c r="R10" s="289"/>
      <c r="S10" s="289"/>
      <c r="T10" s="289"/>
      <c r="U10" s="293" t="s">
        <v>102</v>
      </c>
      <c r="V10" s="294"/>
      <c r="W10" s="294"/>
      <c r="X10" s="294"/>
      <c r="Y10" s="295"/>
      <c r="Z10" s="360" t="s">
        <v>120</v>
      </c>
      <c r="AA10" s="361"/>
      <c r="AB10" s="362"/>
      <c r="AC10" s="190" t="s">
        <v>21</v>
      </c>
      <c r="AD10" s="193" t="s">
        <v>78</v>
      </c>
      <c r="AE10" s="192">
        <f>H9+I9/60+J9/60/60</f>
        <v>73.297794444444449</v>
      </c>
      <c r="AF10" s="193" t="s">
        <v>79</v>
      </c>
      <c r="AG10" s="192" t="e">
        <f>H12+I12/60+J12/60/60</f>
        <v>#VALUE!</v>
      </c>
      <c r="AH10" s="199" t="s">
        <v>84</v>
      </c>
      <c r="AI10" s="192" t="e">
        <f>AE10-AG10</f>
        <v>#VALUE!</v>
      </c>
      <c r="AJ10" s="193" t="s">
        <v>86</v>
      </c>
      <c r="AK10" s="192" t="e">
        <f>AI9*60</f>
        <v>#VALUE!</v>
      </c>
      <c r="AL10" s="193" t="s">
        <v>88</v>
      </c>
      <c r="AM10" s="192" t="e">
        <f>AK10*6076.12</f>
        <v>#VALUE!</v>
      </c>
      <c r="AN10" s="193" t="s">
        <v>91</v>
      </c>
      <c r="AO10" s="192">
        <f>AE10*PI()/180</f>
        <v>1.2792878475055636</v>
      </c>
      <c r="AP10" s="193" t="s">
        <v>94</v>
      </c>
      <c r="AQ10" s="192" t="e">
        <f>AG10*PI()/180</f>
        <v>#VALUE!</v>
      </c>
      <c r="AR10" s="193" t="s">
        <v>96</v>
      </c>
      <c r="AS10" s="191" t="e">
        <f>IF(360+AS9/(2*PI())*360&gt;360,AS9/(PI())*360,360+AS9/(2*PI())*360)</f>
        <v>#VALUE!</v>
      </c>
      <c r="AT10" s="195"/>
      <c r="AU10" s="195"/>
    </row>
    <row r="11" spans="1:47" s="101" customFormat="1" ht="15.95" customHeight="1" thickBot="1" x14ac:dyDescent="0.3">
      <c r="A11" s="271">
        <v>1</v>
      </c>
      <c r="B11" s="322"/>
      <c r="C11" s="325"/>
      <c r="D11" s="253" t="s">
        <v>54</v>
      </c>
      <c r="E11" s="166">
        <f t="shared" ref="E11:J11" si="1">E10</f>
        <v>44</v>
      </c>
      <c r="F11" s="170">
        <f t="shared" si="1"/>
        <v>18</v>
      </c>
      <c r="G11" s="159">
        <f t="shared" si="1"/>
        <v>4.2300000000000004</v>
      </c>
      <c r="H11" s="133">
        <f t="shared" si="1"/>
        <v>73</v>
      </c>
      <c r="I11" s="170">
        <f t="shared" si="1"/>
        <v>17</v>
      </c>
      <c r="J11" s="160">
        <f t="shared" si="1"/>
        <v>52.06</v>
      </c>
      <c r="K11" s="107" t="s">
        <v>15</v>
      </c>
      <c r="L11" s="209" t="s">
        <v>99</v>
      </c>
      <c r="M11" s="108" t="s">
        <v>61</v>
      </c>
      <c r="N11" s="109" t="s">
        <v>4</v>
      </c>
      <c r="O11" s="110" t="s">
        <v>17</v>
      </c>
      <c r="P11" s="223" t="s">
        <v>19</v>
      </c>
      <c r="Q11" s="290"/>
      <c r="R11" s="289"/>
      <c r="S11" s="289"/>
      <c r="T11" s="289"/>
      <c r="U11" s="296"/>
      <c r="V11" s="297"/>
      <c r="W11" s="297"/>
      <c r="X11" s="297"/>
      <c r="Y11" s="298"/>
      <c r="Z11" s="305"/>
      <c r="AA11" s="306"/>
      <c r="AB11" s="307"/>
      <c r="AC11" s="196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3" t="s">
        <v>97</v>
      </c>
      <c r="AS11" s="191" t="e">
        <f>61.582*ACOS(SIN(AE9)*SIN(AG9)+COS(AE9)*COS(AG9)*(AE10-AG10))*6076.12</f>
        <v>#VALUE!</v>
      </c>
      <c r="AT11" s="195"/>
      <c r="AU11" s="195"/>
    </row>
    <row r="12" spans="1:47" s="100" customFormat="1" ht="35.1" customHeight="1" thickTop="1" thickBot="1" x14ac:dyDescent="0.3">
      <c r="A12" s="152" t="str">
        <f>IF(Z9=1,"VERIFIED",IF(AA9=1,"CHECKED",IF(V9=1,"RECHECK",IF(X9=1,"VERIFY",IF(Y9=1,"NEED APP","NOT SCHED")))))</f>
        <v>NOT SCHED</v>
      </c>
      <c r="B12" s="323"/>
      <c r="C12" s="326"/>
      <c r="D12" s="254" t="s">
        <v>21</v>
      </c>
      <c r="E12" s="167" t="s">
        <v>0</v>
      </c>
      <c r="F12" s="171" t="s">
        <v>0</v>
      </c>
      <c r="G12" s="162" t="s">
        <v>0</v>
      </c>
      <c r="H12" s="161" t="s">
        <v>0</v>
      </c>
      <c r="I12" s="171" t="s">
        <v>0</v>
      </c>
      <c r="J12" s="162" t="s">
        <v>0</v>
      </c>
      <c r="K12" s="111" t="str">
        <f>$N$7</f>
        <v xml:space="preserve"> </v>
      </c>
      <c r="L12" s="202" t="str">
        <f>IF(E12=" ","OBS POSN N/A",AU9*6076.12)</f>
        <v>OBS POSN N/A</v>
      </c>
      <c r="M12" s="201">
        <v>0</v>
      </c>
      <c r="N12" s="264" t="str">
        <f>IF(W9=1,"Needs a Photo","Has a Photo")</f>
        <v>Has a Photo</v>
      </c>
      <c r="O12" s="263" t="s">
        <v>128</v>
      </c>
      <c r="P12" s="225" t="str">
        <f>IF(E12=" ","OBS POSN N/A",(IF(L12&gt;O9,"OFF STA","ON STA")))</f>
        <v>OBS POSN N/A</v>
      </c>
      <c r="Q12" s="291"/>
      <c r="R12" s="292"/>
      <c r="S12" s="292"/>
      <c r="T12" s="292"/>
      <c r="U12" s="299"/>
      <c r="V12" s="300"/>
      <c r="W12" s="300"/>
      <c r="X12" s="300"/>
      <c r="Y12" s="301"/>
      <c r="Z12" s="308"/>
      <c r="AA12" s="309"/>
      <c r="AB12" s="310"/>
      <c r="AC12" s="99"/>
    </row>
    <row r="13" spans="1:47" s="98" customFormat="1" ht="9" customHeight="1" thickTop="1" thickBot="1" x14ac:dyDescent="0.3">
      <c r="A13" s="255" t="s">
        <v>0</v>
      </c>
      <c r="B13" s="113" t="s">
        <v>10</v>
      </c>
      <c r="C13" s="114"/>
      <c r="D13" s="115" t="s">
        <v>11</v>
      </c>
      <c r="E13" s="164" t="s">
        <v>57</v>
      </c>
      <c r="F13" s="164" t="s">
        <v>58</v>
      </c>
      <c r="G13" s="156" t="s">
        <v>59</v>
      </c>
      <c r="H13" s="115" t="s">
        <v>57</v>
      </c>
      <c r="I13" s="164" t="s">
        <v>58</v>
      </c>
      <c r="J13" s="156" t="s">
        <v>59</v>
      </c>
      <c r="K13" s="116" t="s">
        <v>12</v>
      </c>
      <c r="L13" s="117" t="s">
        <v>13</v>
      </c>
      <c r="M13" s="117" t="s">
        <v>16</v>
      </c>
      <c r="N13" s="229" t="s">
        <v>14</v>
      </c>
      <c r="O13" s="118" t="s">
        <v>18</v>
      </c>
      <c r="P13" s="222" t="s">
        <v>67</v>
      </c>
      <c r="Q13" s="121" t="s">
        <v>63</v>
      </c>
      <c r="R13" s="122"/>
      <c r="S13" s="123" t="s">
        <v>20</v>
      </c>
      <c r="T13" s="214"/>
      <c r="U13" s="314" t="s">
        <v>100</v>
      </c>
      <c r="V13" s="339"/>
      <c r="W13" s="339"/>
      <c r="X13" s="339"/>
      <c r="Y13" s="340"/>
      <c r="Z13" s="124" t="s">
        <v>49</v>
      </c>
      <c r="AA13" s="125" t="s">
        <v>50</v>
      </c>
      <c r="AB13" s="126" t="s">
        <v>51</v>
      </c>
      <c r="AC13" s="186"/>
      <c r="AD13" s="187"/>
      <c r="AE13" s="188" t="s">
        <v>80</v>
      </c>
      <c r="AF13" s="187"/>
      <c r="AG13" s="188" t="s">
        <v>81</v>
      </c>
      <c r="AH13" s="188"/>
      <c r="AI13" s="188" t="s">
        <v>82</v>
      </c>
      <c r="AJ13" s="187"/>
      <c r="AK13" s="189" t="s">
        <v>92</v>
      </c>
      <c r="AL13" s="187"/>
      <c r="AM13" s="188"/>
      <c r="AN13" s="187"/>
      <c r="AO13" s="189" t="s">
        <v>89</v>
      </c>
      <c r="AP13" s="187"/>
      <c r="AQ13" s="188"/>
      <c r="AR13" s="187"/>
      <c r="AS13" s="188"/>
      <c r="AT13" s="187"/>
      <c r="AU13" s="187"/>
    </row>
    <row r="14" spans="1:47" s="101" customFormat="1" ht="15.95" customHeight="1" thickBot="1" x14ac:dyDescent="0.3">
      <c r="A14" s="105">
        <v>39805</v>
      </c>
      <c r="B14" s="321" t="s">
        <v>119</v>
      </c>
      <c r="C14" s="324" t="s">
        <v>0</v>
      </c>
      <c r="D14" s="253" t="s">
        <v>48</v>
      </c>
      <c r="E14" s="165">
        <v>44</v>
      </c>
      <c r="F14" s="169">
        <v>18</v>
      </c>
      <c r="G14" s="106">
        <v>3.69</v>
      </c>
      <c r="H14" s="145">
        <v>73</v>
      </c>
      <c r="I14" s="169">
        <v>17</v>
      </c>
      <c r="J14" s="106">
        <v>51.6</v>
      </c>
      <c r="K14" s="327" t="s">
        <v>0</v>
      </c>
      <c r="L14" s="329" t="s">
        <v>0</v>
      </c>
      <c r="M14" s="276">
        <v>14</v>
      </c>
      <c r="N14" s="277">
        <f>IF(M14=" "," ",(M14+$L$7-M17))</f>
        <v>14</v>
      </c>
      <c r="O14" s="279">
        <v>25</v>
      </c>
      <c r="P14" s="281">
        <v>42631</v>
      </c>
      <c r="Q14" s="119" t="s">
        <v>123</v>
      </c>
      <c r="R14" s="120" t="s">
        <v>0</v>
      </c>
      <c r="S14" s="283" t="s">
        <v>70</v>
      </c>
      <c r="T14" s="284"/>
      <c r="U14" s="215">
        <v>1</v>
      </c>
      <c r="V14" s="127" t="s">
        <v>0</v>
      </c>
      <c r="W14" s="128" t="s">
        <v>0</v>
      </c>
      <c r="X14" s="129" t="s">
        <v>0</v>
      </c>
      <c r="Y14" s="130" t="s">
        <v>0</v>
      </c>
      <c r="Z14" s="147" t="s">
        <v>0</v>
      </c>
      <c r="AA14" s="146" t="s">
        <v>0</v>
      </c>
      <c r="AB14" s="148" t="s">
        <v>0</v>
      </c>
      <c r="AC14" s="190" t="s">
        <v>48</v>
      </c>
      <c r="AD14" s="193" t="s">
        <v>76</v>
      </c>
      <c r="AE14" s="192">
        <f>E14+F14/60+G14/60/60</f>
        <v>44.301024999999996</v>
      </c>
      <c r="AF14" s="193" t="s">
        <v>77</v>
      </c>
      <c r="AG14" s="192" t="e">
        <f>E17+F17/60+G17/60/60</f>
        <v>#VALUE!</v>
      </c>
      <c r="AH14" s="199" t="s">
        <v>83</v>
      </c>
      <c r="AI14" s="192" t="e">
        <f>AG14-AE14</f>
        <v>#VALUE!</v>
      </c>
      <c r="AJ14" s="193" t="s">
        <v>85</v>
      </c>
      <c r="AK14" s="192" t="e">
        <f>AI15*60*COS((AE14+AG14)/2*PI()/180)</f>
        <v>#VALUE!</v>
      </c>
      <c r="AL14" s="193" t="s">
        <v>87</v>
      </c>
      <c r="AM14" s="192" t="e">
        <f>AK14*6076.12</f>
        <v>#VALUE!</v>
      </c>
      <c r="AN14" s="193" t="s">
        <v>90</v>
      </c>
      <c r="AO14" s="192">
        <f>AE14*PI()/180</f>
        <v>0.77319874825832091</v>
      </c>
      <c r="AP14" s="193" t="s">
        <v>93</v>
      </c>
      <c r="AQ14" s="192" t="e">
        <f>AG14 *PI()/180</f>
        <v>#VALUE!</v>
      </c>
      <c r="AR14" s="193" t="s">
        <v>95</v>
      </c>
      <c r="AS14" s="192" t="e">
        <f>1*ATAN2(COS(AO14)*SIN(AQ14)-SIN(AO14)*COS(AQ14)*COS(AQ15-AO15),SIN(AQ15-AO15)*COS(AQ14))</f>
        <v>#VALUE!</v>
      </c>
      <c r="AT14" s="194" t="s">
        <v>98</v>
      </c>
      <c r="AU14" s="200" t="e">
        <f>SQRT(AK15*AK15+AK14*AK14)</f>
        <v>#VALUE!</v>
      </c>
    </row>
    <row r="15" spans="1:47" s="101" customFormat="1" ht="15.95" customHeight="1" thickTop="1" thickBot="1" x14ac:dyDescent="0.3">
      <c r="A15" s="154">
        <v>200100216523</v>
      </c>
      <c r="B15" s="322"/>
      <c r="C15" s="325"/>
      <c r="D15" s="253" t="s">
        <v>53</v>
      </c>
      <c r="E15" s="166">
        <f t="shared" ref="E15:I15" si="2">E14</f>
        <v>44</v>
      </c>
      <c r="F15" s="170">
        <f t="shared" si="2"/>
        <v>18</v>
      </c>
      <c r="G15" s="159">
        <f t="shared" si="2"/>
        <v>3.69</v>
      </c>
      <c r="H15" s="133">
        <f t="shared" si="2"/>
        <v>73</v>
      </c>
      <c r="I15" s="170">
        <f t="shared" si="2"/>
        <v>17</v>
      </c>
      <c r="J15" s="160">
        <f>J14</f>
        <v>51.6</v>
      </c>
      <c r="K15" s="328"/>
      <c r="L15" s="330"/>
      <c r="M15" s="276"/>
      <c r="N15" s="278"/>
      <c r="O15" s="280"/>
      <c r="P15" s="282"/>
      <c r="Q15" s="288" t="s">
        <v>125</v>
      </c>
      <c r="R15" s="410"/>
      <c r="S15" s="410"/>
      <c r="T15" s="410"/>
      <c r="U15" s="293" t="s">
        <v>102</v>
      </c>
      <c r="V15" s="294"/>
      <c r="W15" s="294"/>
      <c r="X15" s="294"/>
      <c r="Y15" s="295"/>
      <c r="Z15" s="360" t="s">
        <v>120</v>
      </c>
      <c r="AA15" s="361"/>
      <c r="AB15" s="362"/>
      <c r="AC15" s="190" t="s">
        <v>21</v>
      </c>
      <c r="AD15" s="193" t="s">
        <v>78</v>
      </c>
      <c r="AE15" s="192">
        <f>H14+I14/60+J14/60/60</f>
        <v>73.297666666666672</v>
      </c>
      <c r="AF15" s="193" t="s">
        <v>79</v>
      </c>
      <c r="AG15" s="192" t="e">
        <f>H17+I17/60+J17/60/60</f>
        <v>#VALUE!</v>
      </c>
      <c r="AH15" s="199" t="s">
        <v>84</v>
      </c>
      <c r="AI15" s="192" t="e">
        <f>AE15-AG15</f>
        <v>#VALUE!</v>
      </c>
      <c r="AJ15" s="193" t="s">
        <v>86</v>
      </c>
      <c r="AK15" s="192" t="e">
        <f>AI14*60</f>
        <v>#VALUE!</v>
      </c>
      <c r="AL15" s="193" t="s">
        <v>88</v>
      </c>
      <c r="AM15" s="192" t="e">
        <f>AK15*6076.12</f>
        <v>#VALUE!</v>
      </c>
      <c r="AN15" s="193" t="s">
        <v>91</v>
      </c>
      <c r="AO15" s="192">
        <f>AE15*PI()/180</f>
        <v>1.2792856173626306</v>
      </c>
      <c r="AP15" s="193" t="s">
        <v>94</v>
      </c>
      <c r="AQ15" s="192" t="e">
        <f>AG15*PI()/180</f>
        <v>#VALUE!</v>
      </c>
      <c r="AR15" s="193" t="s">
        <v>96</v>
      </c>
      <c r="AS15" s="191" t="e">
        <f>IF(360+AS14/(2*PI())*360&gt;360,AS14/(PI())*360,360+AS14/(2*PI())*360)</f>
        <v>#VALUE!</v>
      </c>
      <c r="AT15" s="195"/>
      <c r="AU15" s="195"/>
    </row>
    <row r="16" spans="1:47" s="101" customFormat="1" ht="15.95" customHeight="1" thickBot="1" x14ac:dyDescent="0.3">
      <c r="A16" s="271">
        <v>2</v>
      </c>
      <c r="B16" s="322"/>
      <c r="C16" s="325"/>
      <c r="D16" s="253" t="s">
        <v>54</v>
      </c>
      <c r="E16" s="166">
        <f t="shared" ref="E16:I16" si="3">E15</f>
        <v>44</v>
      </c>
      <c r="F16" s="170">
        <f t="shared" si="3"/>
        <v>18</v>
      </c>
      <c r="G16" s="159">
        <f t="shared" si="3"/>
        <v>3.69</v>
      </c>
      <c r="H16" s="133">
        <f t="shared" si="3"/>
        <v>73</v>
      </c>
      <c r="I16" s="170">
        <f t="shared" si="3"/>
        <v>17</v>
      </c>
      <c r="J16" s="160">
        <f>J15</f>
        <v>51.6</v>
      </c>
      <c r="K16" s="107" t="s">
        <v>15</v>
      </c>
      <c r="L16" s="209" t="s">
        <v>99</v>
      </c>
      <c r="M16" s="108" t="s">
        <v>61</v>
      </c>
      <c r="N16" s="109" t="s">
        <v>4</v>
      </c>
      <c r="O16" s="110" t="s">
        <v>17</v>
      </c>
      <c r="P16" s="223" t="s">
        <v>19</v>
      </c>
      <c r="Q16" s="411"/>
      <c r="R16" s="410"/>
      <c r="S16" s="410"/>
      <c r="T16" s="410"/>
      <c r="U16" s="296"/>
      <c r="V16" s="297"/>
      <c r="W16" s="297"/>
      <c r="X16" s="297"/>
      <c r="Y16" s="298"/>
      <c r="Z16" s="305"/>
      <c r="AA16" s="306"/>
      <c r="AB16" s="307"/>
      <c r="AC16" s="196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3" t="s">
        <v>97</v>
      </c>
      <c r="AS16" s="191" t="e">
        <f>61.582*ACOS(SIN(AE14)*SIN(AG14)+COS(AE14)*COS(AG14)*(AE15-AG15))*6076.12</f>
        <v>#VALUE!</v>
      </c>
      <c r="AT16" s="195"/>
      <c r="AU16" s="195"/>
    </row>
    <row r="17" spans="1:47" s="100" customFormat="1" ht="35.1" customHeight="1" thickTop="1" thickBot="1" x14ac:dyDescent="0.3">
      <c r="A17" s="152" t="str">
        <f>IF(Z14=1,"VERIFIED",IF(AA14=1,"CHECKED",IF(V14=1,"RECHECK",IF(X14=1,"VERIFY",IF(Y14=1,"NEED APP","NOT SCHED")))))</f>
        <v>NOT SCHED</v>
      </c>
      <c r="B17" s="323"/>
      <c r="C17" s="326"/>
      <c r="D17" s="254" t="s">
        <v>21</v>
      </c>
      <c r="E17" s="167" t="s">
        <v>0</v>
      </c>
      <c r="F17" s="171" t="s">
        <v>0</v>
      </c>
      <c r="G17" s="162" t="s">
        <v>0</v>
      </c>
      <c r="H17" s="161" t="s">
        <v>0</v>
      </c>
      <c r="I17" s="171" t="s">
        <v>0</v>
      </c>
      <c r="J17" s="162" t="s">
        <v>0</v>
      </c>
      <c r="K17" s="111" t="str">
        <f>$N$7</f>
        <v xml:space="preserve"> </v>
      </c>
      <c r="L17" s="202" t="str">
        <f>IF(E17=" ","OBS POSN N/A",AU14*6076.12)</f>
        <v>OBS POSN N/A</v>
      </c>
      <c r="M17" s="201">
        <v>0</v>
      </c>
      <c r="N17" s="264" t="str">
        <f>IF(W14=1,"Needs a Photo","Has a Photo")</f>
        <v>Has a Photo</v>
      </c>
      <c r="O17" s="263" t="s">
        <v>124</v>
      </c>
      <c r="P17" s="225" t="str">
        <f>IF(E17=" ","OBS POSN N/A",(IF(L17&gt;O14,"OFF STA","ON STA")))</f>
        <v>OBS POSN N/A</v>
      </c>
      <c r="Q17" s="412"/>
      <c r="R17" s="413"/>
      <c r="S17" s="413"/>
      <c r="T17" s="413"/>
      <c r="U17" s="299"/>
      <c r="V17" s="300"/>
      <c r="W17" s="300"/>
      <c r="X17" s="300"/>
      <c r="Y17" s="301"/>
      <c r="Z17" s="308"/>
      <c r="AA17" s="309"/>
      <c r="AB17" s="310"/>
      <c r="AC17" s="99"/>
    </row>
    <row r="18" spans="1:47" s="98" customFormat="1" ht="9" customHeight="1" thickTop="1" thickBot="1" x14ac:dyDescent="0.3">
      <c r="A18" s="255" t="s">
        <v>0</v>
      </c>
      <c r="B18" s="113" t="s">
        <v>10</v>
      </c>
      <c r="C18" s="114"/>
      <c r="D18" s="115" t="s">
        <v>11</v>
      </c>
      <c r="E18" s="164" t="s">
        <v>57</v>
      </c>
      <c r="F18" s="164" t="s">
        <v>58</v>
      </c>
      <c r="G18" s="156" t="s">
        <v>59</v>
      </c>
      <c r="H18" s="115" t="s">
        <v>57</v>
      </c>
      <c r="I18" s="164" t="s">
        <v>58</v>
      </c>
      <c r="J18" s="156" t="s">
        <v>59</v>
      </c>
      <c r="K18" s="116" t="s">
        <v>12</v>
      </c>
      <c r="L18" s="117" t="s">
        <v>13</v>
      </c>
      <c r="M18" s="117" t="s">
        <v>110</v>
      </c>
      <c r="N18" s="229" t="s">
        <v>14</v>
      </c>
      <c r="O18" s="118" t="s">
        <v>18</v>
      </c>
      <c r="P18" s="222" t="s">
        <v>67</v>
      </c>
      <c r="Q18" s="121" t="s">
        <v>63</v>
      </c>
      <c r="R18" s="122"/>
      <c r="S18" s="123" t="s">
        <v>20</v>
      </c>
      <c r="T18" s="214"/>
      <c r="U18" s="314" t="s">
        <v>100</v>
      </c>
      <c r="V18" s="339"/>
      <c r="W18" s="339"/>
      <c r="X18" s="339"/>
      <c r="Y18" s="340"/>
      <c r="Z18" s="124" t="s">
        <v>49</v>
      </c>
      <c r="AA18" s="125" t="s">
        <v>50</v>
      </c>
      <c r="AB18" s="126" t="s">
        <v>51</v>
      </c>
      <c r="AC18" s="186"/>
      <c r="AD18" s="187"/>
      <c r="AE18" s="188" t="s">
        <v>80</v>
      </c>
      <c r="AF18" s="187"/>
      <c r="AG18" s="188" t="s">
        <v>81</v>
      </c>
      <c r="AH18" s="188"/>
      <c r="AI18" s="188" t="s">
        <v>82</v>
      </c>
      <c r="AJ18" s="187"/>
      <c r="AK18" s="189" t="s">
        <v>92</v>
      </c>
      <c r="AL18" s="187"/>
      <c r="AM18" s="188"/>
      <c r="AN18" s="187"/>
      <c r="AO18" s="189" t="s">
        <v>89</v>
      </c>
      <c r="AP18" s="187"/>
      <c r="AQ18" s="188"/>
      <c r="AR18" s="187"/>
      <c r="AS18" s="188"/>
      <c r="AT18" s="187"/>
      <c r="AU18" s="187"/>
    </row>
    <row r="19" spans="1:47" s="101" customFormat="1" ht="15.95" customHeight="1" thickBot="1" x14ac:dyDescent="0.3">
      <c r="A19" s="105">
        <v>39787</v>
      </c>
      <c r="B19" s="321" t="s">
        <v>121</v>
      </c>
      <c r="C19" s="324" t="s">
        <v>0</v>
      </c>
      <c r="D19" s="253" t="s">
        <v>48</v>
      </c>
      <c r="E19" s="165">
        <v>44</v>
      </c>
      <c r="F19" s="169">
        <v>118</v>
      </c>
      <c r="G19" s="106">
        <v>4.92</v>
      </c>
      <c r="H19" s="145">
        <v>73</v>
      </c>
      <c r="I19" s="169">
        <v>18</v>
      </c>
      <c r="J19" s="106">
        <v>2.54</v>
      </c>
      <c r="K19" s="327" t="s">
        <v>0</v>
      </c>
      <c r="L19" s="329" t="s">
        <v>0</v>
      </c>
      <c r="M19" s="276">
        <v>25</v>
      </c>
      <c r="N19" s="277">
        <f>IF(M19=" "," ",(M19+$L$7-M22))</f>
        <v>25</v>
      </c>
      <c r="O19" s="279">
        <v>500</v>
      </c>
      <c r="P19" s="281">
        <v>43031</v>
      </c>
      <c r="Q19" s="119">
        <v>43221</v>
      </c>
      <c r="R19" s="120">
        <v>43405</v>
      </c>
      <c r="S19" s="283" t="s">
        <v>122</v>
      </c>
      <c r="T19" s="284"/>
      <c r="U19" s="215">
        <v>1</v>
      </c>
      <c r="V19" s="127" t="s">
        <v>0</v>
      </c>
      <c r="W19" s="128">
        <v>1</v>
      </c>
      <c r="X19" s="129">
        <v>1</v>
      </c>
      <c r="Y19" s="130" t="s">
        <v>0</v>
      </c>
      <c r="Z19" s="147" t="s">
        <v>0</v>
      </c>
      <c r="AA19" s="146" t="s">
        <v>0</v>
      </c>
      <c r="AB19" s="148" t="s">
        <v>0</v>
      </c>
      <c r="AC19" s="190" t="s">
        <v>48</v>
      </c>
      <c r="AD19" s="193" t="s">
        <v>76</v>
      </c>
      <c r="AE19" s="192">
        <f>E19+F19/60+G19/60/60</f>
        <v>45.968033333333338</v>
      </c>
      <c r="AF19" s="193" t="s">
        <v>77</v>
      </c>
      <c r="AG19" s="192" t="e">
        <f>E22+F22/60+G22/60/60</f>
        <v>#VALUE!</v>
      </c>
      <c r="AH19" s="199" t="s">
        <v>83</v>
      </c>
      <c r="AI19" s="192" t="e">
        <f>AG19-AE19</f>
        <v>#VALUE!</v>
      </c>
      <c r="AJ19" s="193" t="s">
        <v>85</v>
      </c>
      <c r="AK19" s="192" t="e">
        <f>AI20*60*COS((AE19+AG19)/2*PI()/180)</f>
        <v>#VALUE!</v>
      </c>
      <c r="AL19" s="193" t="s">
        <v>87</v>
      </c>
      <c r="AM19" s="192" t="e">
        <f>AK19*6076.12</f>
        <v>#VALUE!</v>
      </c>
      <c r="AN19" s="193" t="s">
        <v>90</v>
      </c>
      <c r="AO19" s="192">
        <f>AE19*PI()/180</f>
        <v>0.8022935323331708</v>
      </c>
      <c r="AP19" s="193" t="s">
        <v>93</v>
      </c>
      <c r="AQ19" s="192" t="e">
        <f>AG19 *PI()/180</f>
        <v>#VALUE!</v>
      </c>
      <c r="AR19" s="193" t="s">
        <v>95</v>
      </c>
      <c r="AS19" s="192" t="e">
        <f>1*ATAN2(COS(AO19)*SIN(AQ19)-SIN(AO19)*COS(AQ19)*COS(AQ20-AO20),SIN(AQ20-AO20)*COS(AQ19))</f>
        <v>#VALUE!</v>
      </c>
      <c r="AT19" s="194" t="s">
        <v>98</v>
      </c>
      <c r="AU19" s="200" t="e">
        <f>SQRT(AK20*AK20+AK19*AK19)</f>
        <v>#VALUE!</v>
      </c>
    </row>
    <row r="20" spans="1:47" s="101" customFormat="1" ht="15.95" customHeight="1" thickTop="1" thickBot="1" x14ac:dyDescent="0.3">
      <c r="A20" s="154">
        <v>100118415913</v>
      </c>
      <c r="B20" s="322"/>
      <c r="C20" s="325"/>
      <c r="D20" s="253" t="s">
        <v>53</v>
      </c>
      <c r="E20" s="285" t="s">
        <v>73</v>
      </c>
      <c r="F20" s="286"/>
      <c r="G20" s="286"/>
      <c r="H20" s="286"/>
      <c r="I20" s="286"/>
      <c r="J20" s="287"/>
      <c r="K20" s="328"/>
      <c r="L20" s="330"/>
      <c r="M20" s="276"/>
      <c r="N20" s="278"/>
      <c r="O20" s="280"/>
      <c r="P20" s="282"/>
      <c r="Q20" s="355" t="s">
        <v>126</v>
      </c>
      <c r="R20" s="356"/>
      <c r="S20" s="356"/>
      <c r="T20" s="356"/>
      <c r="U20" s="341" t="s">
        <v>103</v>
      </c>
      <c r="V20" s="342"/>
      <c r="W20" s="342"/>
      <c r="X20" s="342"/>
      <c r="Y20" s="343"/>
      <c r="Z20" s="360" t="s">
        <v>120</v>
      </c>
      <c r="AA20" s="361"/>
      <c r="AB20" s="362"/>
      <c r="AC20" s="190" t="s">
        <v>21</v>
      </c>
      <c r="AD20" s="193" t="s">
        <v>78</v>
      </c>
      <c r="AE20" s="192">
        <f>H19+I19/60+J19/60/60</f>
        <v>73.300705555555552</v>
      </c>
      <c r="AF20" s="193" t="s">
        <v>79</v>
      </c>
      <c r="AG20" s="192" t="e">
        <f>H22+I22/60+J22/60/60</f>
        <v>#VALUE!</v>
      </c>
      <c r="AH20" s="199" t="s">
        <v>84</v>
      </c>
      <c r="AI20" s="192" t="e">
        <f>AE20-AG20</f>
        <v>#VALUE!</v>
      </c>
      <c r="AJ20" s="193" t="s">
        <v>86</v>
      </c>
      <c r="AK20" s="192" t="e">
        <f>AI19*60</f>
        <v>#VALUE!</v>
      </c>
      <c r="AL20" s="193" t="s">
        <v>88</v>
      </c>
      <c r="AM20" s="192" t="e">
        <f>AK20*6076.12</f>
        <v>#VALUE!</v>
      </c>
      <c r="AN20" s="193" t="s">
        <v>91</v>
      </c>
      <c r="AO20" s="192">
        <f>AE20*PI()/180</f>
        <v>1.2793386559793436</v>
      </c>
      <c r="AP20" s="193" t="s">
        <v>94</v>
      </c>
      <c r="AQ20" s="192" t="e">
        <f>AG20*PI()/180</f>
        <v>#VALUE!</v>
      </c>
      <c r="AR20" s="193" t="s">
        <v>96</v>
      </c>
      <c r="AS20" s="191" t="e">
        <f>IF(360+AS19/(2*PI())*360&gt;360,AS19/(PI())*360,360+AS19/(2*PI())*360)</f>
        <v>#VALUE!</v>
      </c>
      <c r="AT20" s="195"/>
      <c r="AU20" s="195"/>
    </row>
    <row r="21" spans="1:47" s="101" customFormat="1" ht="15.95" customHeight="1" thickBot="1" x14ac:dyDescent="0.3">
      <c r="A21" s="271">
        <v>3</v>
      </c>
      <c r="B21" s="322"/>
      <c r="C21" s="325"/>
      <c r="D21" s="253" t="s">
        <v>54</v>
      </c>
      <c r="E21" s="311" t="s">
        <v>72</v>
      </c>
      <c r="F21" s="312"/>
      <c r="G21" s="312"/>
      <c r="H21" s="312"/>
      <c r="I21" s="312"/>
      <c r="J21" s="313"/>
      <c r="K21" s="107" t="s">
        <v>15</v>
      </c>
      <c r="L21" s="209" t="s">
        <v>99</v>
      </c>
      <c r="M21" s="108" t="s">
        <v>61</v>
      </c>
      <c r="N21" s="109" t="s">
        <v>4</v>
      </c>
      <c r="O21" s="110" t="s">
        <v>17</v>
      </c>
      <c r="P21" s="223" t="s">
        <v>19</v>
      </c>
      <c r="Q21" s="357"/>
      <c r="R21" s="356"/>
      <c r="S21" s="356"/>
      <c r="T21" s="356"/>
      <c r="U21" s="344"/>
      <c r="V21" s="345"/>
      <c r="W21" s="345"/>
      <c r="X21" s="345"/>
      <c r="Y21" s="346"/>
      <c r="Z21" s="305"/>
      <c r="AA21" s="306"/>
      <c r="AB21" s="307"/>
      <c r="AC21" s="196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3" t="s">
        <v>97</v>
      </c>
      <c r="AS21" s="191" t="e">
        <f>61.582*ACOS(SIN(AE19)*SIN(AG19)+COS(AE19)*COS(AG19)*(AE20-AG20))*6076.12</f>
        <v>#VALUE!</v>
      </c>
      <c r="AT21" s="195"/>
      <c r="AU21" s="195"/>
    </row>
    <row r="22" spans="1:47" s="100" customFormat="1" ht="35.1" customHeight="1" thickTop="1" thickBot="1" x14ac:dyDescent="0.3">
      <c r="A22" s="256" t="str">
        <f>IF(Z19=1,"VERIFIED",IF(AA19=1,"CHECKED",IF(V19=1,"RECHECK",IF(X19=1,"VERIFY",IF(Y19=1,"NEED APP","NOT SCHED")))))</f>
        <v>VERIFY</v>
      </c>
      <c r="B22" s="323"/>
      <c r="C22" s="326"/>
      <c r="D22" s="254" t="s">
        <v>21</v>
      </c>
      <c r="E22" s="167" t="s">
        <v>0</v>
      </c>
      <c r="F22" s="171" t="s">
        <v>0</v>
      </c>
      <c r="G22" s="162" t="s">
        <v>0</v>
      </c>
      <c r="H22" s="161" t="s">
        <v>0</v>
      </c>
      <c r="I22" s="171" t="s">
        <v>0</v>
      </c>
      <c r="J22" s="162" t="s">
        <v>0</v>
      </c>
      <c r="K22" s="111" t="str">
        <f>$N$7</f>
        <v xml:space="preserve"> </v>
      </c>
      <c r="L22" s="202" t="str">
        <f>IF(E22=" ","OBS POSN N/A",AU19*6076.12)</f>
        <v>OBS POSN N/A</v>
      </c>
      <c r="M22" s="201">
        <v>0</v>
      </c>
      <c r="N22" s="265" t="str">
        <f>IF(W19=1,"Needs a Photo","Has a Photo")</f>
        <v>Needs a Photo</v>
      </c>
      <c r="O22" s="263" t="s">
        <v>127</v>
      </c>
      <c r="P22" s="225" t="str">
        <f>IF(E22=" ","OBS POSN N/A",(IF(L22&gt;O19,"OFF STA","ON STA")))</f>
        <v>OBS POSN N/A</v>
      </c>
      <c r="Q22" s="358"/>
      <c r="R22" s="359"/>
      <c r="S22" s="359"/>
      <c r="T22" s="359"/>
      <c r="U22" s="347"/>
      <c r="V22" s="348"/>
      <c r="W22" s="348"/>
      <c r="X22" s="348"/>
      <c r="Y22" s="349"/>
      <c r="Z22" s="308"/>
      <c r="AA22" s="309"/>
      <c r="AB22" s="310"/>
      <c r="AC22" s="99"/>
    </row>
    <row r="23" spans="1:47" s="98" customFormat="1" ht="9" customHeight="1" thickTop="1" thickBot="1" x14ac:dyDescent="0.3">
      <c r="A23" s="185"/>
      <c r="B23" s="113" t="s">
        <v>10</v>
      </c>
      <c r="C23" s="114"/>
      <c r="D23" s="115" t="s">
        <v>11</v>
      </c>
      <c r="E23" s="164" t="s">
        <v>57</v>
      </c>
      <c r="F23" s="164" t="s">
        <v>58</v>
      </c>
      <c r="G23" s="156" t="s">
        <v>59</v>
      </c>
      <c r="H23" s="115" t="s">
        <v>57</v>
      </c>
      <c r="I23" s="164" t="s">
        <v>58</v>
      </c>
      <c r="J23" s="156" t="s">
        <v>59</v>
      </c>
      <c r="K23" s="116" t="s">
        <v>12</v>
      </c>
      <c r="L23" s="117" t="s">
        <v>13</v>
      </c>
      <c r="M23" s="117" t="s">
        <v>16</v>
      </c>
      <c r="N23" s="229" t="s">
        <v>14</v>
      </c>
      <c r="O23" s="118" t="s">
        <v>18</v>
      </c>
      <c r="P23" s="222" t="s">
        <v>67</v>
      </c>
      <c r="Q23" s="121" t="s">
        <v>63</v>
      </c>
      <c r="R23" s="122"/>
      <c r="S23" s="123" t="s">
        <v>20</v>
      </c>
      <c r="T23" s="214"/>
      <c r="U23" s="314" t="s">
        <v>100</v>
      </c>
      <c r="V23" s="339"/>
      <c r="W23" s="339"/>
      <c r="X23" s="339"/>
      <c r="Y23" s="340"/>
      <c r="Z23" s="149" t="s">
        <v>49</v>
      </c>
      <c r="AA23" s="150" t="s">
        <v>50</v>
      </c>
      <c r="AB23" s="151" t="s">
        <v>51</v>
      </c>
      <c r="AC23" s="186"/>
      <c r="AD23" s="187"/>
      <c r="AE23" s="188" t="s">
        <v>80</v>
      </c>
      <c r="AF23" s="187"/>
      <c r="AG23" s="188" t="s">
        <v>81</v>
      </c>
      <c r="AH23" s="188"/>
      <c r="AI23" s="188" t="s">
        <v>82</v>
      </c>
      <c r="AJ23" s="187"/>
      <c r="AK23" s="189" t="s">
        <v>92</v>
      </c>
      <c r="AL23" s="187"/>
      <c r="AM23" s="188"/>
      <c r="AN23" s="187"/>
      <c r="AO23" s="189" t="s">
        <v>89</v>
      </c>
      <c r="AP23" s="187"/>
      <c r="AQ23" s="188"/>
      <c r="AR23" s="187"/>
      <c r="AS23" s="188"/>
      <c r="AT23" s="187"/>
      <c r="AU23" s="187"/>
    </row>
    <row r="24" spans="1:47" s="101" customFormat="1" ht="15.95" customHeight="1" thickBot="1" x14ac:dyDescent="0.3">
      <c r="A24" s="105">
        <v>39727</v>
      </c>
      <c r="B24" s="321" t="s">
        <v>134</v>
      </c>
      <c r="C24" s="324" t="s">
        <v>0</v>
      </c>
      <c r="D24" s="253" t="s">
        <v>48</v>
      </c>
      <c r="E24" s="165">
        <v>44</v>
      </c>
      <c r="F24" s="169">
        <v>26</v>
      </c>
      <c r="G24" s="106">
        <v>58.2</v>
      </c>
      <c r="H24" s="145">
        <v>73</v>
      </c>
      <c r="I24" s="169">
        <v>14</v>
      </c>
      <c r="J24" s="106">
        <v>58.8</v>
      </c>
      <c r="K24" s="327" t="s">
        <v>0</v>
      </c>
      <c r="L24" s="329" t="s">
        <v>0</v>
      </c>
      <c r="M24" s="276">
        <v>56</v>
      </c>
      <c r="N24" s="277">
        <f>IF(M24=" "," ",(M24+$L$7-M27))</f>
        <v>56</v>
      </c>
      <c r="O24" s="279">
        <v>500</v>
      </c>
      <c r="P24" s="281">
        <v>42577</v>
      </c>
      <c r="Q24" s="119">
        <v>43221</v>
      </c>
      <c r="R24" s="120">
        <v>43405</v>
      </c>
      <c r="S24" s="283" t="s">
        <v>131</v>
      </c>
      <c r="T24" s="284"/>
      <c r="U24" s="215">
        <v>1</v>
      </c>
      <c r="V24" s="127" t="s">
        <v>0</v>
      </c>
      <c r="W24" s="128" t="s">
        <v>0</v>
      </c>
      <c r="X24" s="129" t="s">
        <v>0</v>
      </c>
      <c r="Y24" s="130" t="s">
        <v>0</v>
      </c>
      <c r="Z24" s="147" t="s">
        <v>0</v>
      </c>
      <c r="AA24" s="146" t="s">
        <v>0</v>
      </c>
      <c r="AB24" s="148" t="s">
        <v>0</v>
      </c>
      <c r="AC24" s="190" t="s">
        <v>48</v>
      </c>
      <c r="AD24" s="193" t="s">
        <v>76</v>
      </c>
      <c r="AE24" s="192">
        <f>E24+F24/60+G24/60/60</f>
        <v>44.449499999999993</v>
      </c>
      <c r="AF24" s="193" t="s">
        <v>77</v>
      </c>
      <c r="AG24" s="192" t="e">
        <f>E27+F27/60+G27/60/60</f>
        <v>#VALUE!</v>
      </c>
      <c r="AH24" s="199" t="s">
        <v>83</v>
      </c>
      <c r="AI24" s="192" t="e">
        <f>AG24-AE24</f>
        <v>#VALUE!</v>
      </c>
      <c r="AJ24" s="193" t="s">
        <v>85</v>
      </c>
      <c r="AK24" s="192" t="e">
        <f>AI25*60*COS((AE24+AG24)/2*PI()/180)</f>
        <v>#VALUE!</v>
      </c>
      <c r="AL24" s="193" t="s">
        <v>87</v>
      </c>
      <c r="AM24" s="192" t="e">
        <f>AK24*6076.12</f>
        <v>#VALUE!</v>
      </c>
      <c r="AN24" s="193" t="s">
        <v>90</v>
      </c>
      <c r="AO24" s="192">
        <f>AE24*PI()/180</f>
        <v>0.77579012586521934</v>
      </c>
      <c r="AP24" s="193" t="s">
        <v>93</v>
      </c>
      <c r="AQ24" s="192" t="e">
        <f>AG24 *PI()/180</f>
        <v>#VALUE!</v>
      </c>
      <c r="AR24" s="193" t="s">
        <v>95</v>
      </c>
      <c r="AS24" s="192" t="e">
        <f>1*ATAN2(COS(AO24)*SIN(AQ24)-SIN(AO24)*COS(AQ24)*COS(AQ25-AO25),SIN(AQ25-AO25)*COS(AQ24))</f>
        <v>#VALUE!</v>
      </c>
      <c r="AT24" s="194" t="s">
        <v>98</v>
      </c>
      <c r="AU24" s="200" t="e">
        <f>SQRT(AK25*AK25+AK24*AK24)</f>
        <v>#VALUE!</v>
      </c>
    </row>
    <row r="25" spans="1:47" s="101" customFormat="1" ht="15.95" customHeight="1" thickTop="1" thickBot="1" x14ac:dyDescent="0.3">
      <c r="A25" s="154" t="s">
        <v>130</v>
      </c>
      <c r="B25" s="322"/>
      <c r="C25" s="325"/>
      <c r="D25" s="253" t="s">
        <v>53</v>
      </c>
      <c r="E25" s="166">
        <f t="shared" ref="E25:J25" si="4">E24</f>
        <v>44</v>
      </c>
      <c r="F25" s="170">
        <f t="shared" si="4"/>
        <v>26</v>
      </c>
      <c r="G25" s="159">
        <f t="shared" si="4"/>
        <v>58.2</v>
      </c>
      <c r="H25" s="133">
        <f t="shared" si="4"/>
        <v>73</v>
      </c>
      <c r="I25" s="170">
        <f t="shared" si="4"/>
        <v>14</v>
      </c>
      <c r="J25" s="160">
        <f t="shared" si="4"/>
        <v>58.8</v>
      </c>
      <c r="K25" s="328"/>
      <c r="L25" s="330"/>
      <c r="M25" s="276"/>
      <c r="N25" s="278"/>
      <c r="O25" s="280"/>
      <c r="P25" s="282"/>
      <c r="Q25" s="288" t="s">
        <v>132</v>
      </c>
      <c r="R25" s="410"/>
      <c r="S25" s="410"/>
      <c r="T25" s="410"/>
      <c r="U25" s="293" t="s">
        <v>102</v>
      </c>
      <c r="V25" s="294"/>
      <c r="W25" s="294"/>
      <c r="X25" s="294"/>
      <c r="Y25" s="295"/>
      <c r="Z25" s="360" t="s">
        <v>133</v>
      </c>
      <c r="AA25" s="361"/>
      <c r="AB25" s="362"/>
      <c r="AC25" s="190" t="s">
        <v>21</v>
      </c>
      <c r="AD25" s="193" t="s">
        <v>78</v>
      </c>
      <c r="AE25" s="192">
        <f>H24+I24/60+J24/60/60</f>
        <v>73.24966666666667</v>
      </c>
      <c r="AF25" s="193" t="s">
        <v>79</v>
      </c>
      <c r="AG25" s="192" t="e">
        <f>H27+I27/60+J27/60/60</f>
        <v>#VALUE!</v>
      </c>
      <c r="AH25" s="199" t="s">
        <v>84</v>
      </c>
      <c r="AI25" s="192" t="e">
        <f>AE25-AG25</f>
        <v>#VALUE!</v>
      </c>
      <c r="AJ25" s="193" t="s">
        <v>86</v>
      </c>
      <c r="AK25" s="192" t="e">
        <f>AI24*60</f>
        <v>#VALUE!</v>
      </c>
      <c r="AL25" s="193" t="s">
        <v>88</v>
      </c>
      <c r="AM25" s="192" t="e">
        <f>AK25*6076.12</f>
        <v>#VALUE!</v>
      </c>
      <c r="AN25" s="193" t="s">
        <v>91</v>
      </c>
      <c r="AO25" s="192">
        <f>AE25*PI()/180</f>
        <v>1.278447859321673</v>
      </c>
      <c r="AP25" s="193" t="s">
        <v>94</v>
      </c>
      <c r="AQ25" s="192" t="e">
        <f>AG25*PI()/180</f>
        <v>#VALUE!</v>
      </c>
      <c r="AR25" s="193" t="s">
        <v>96</v>
      </c>
      <c r="AS25" s="191" t="e">
        <f>IF(360+AS24/(2*PI())*360&gt;360,AS24/(PI())*360,360+AS24/(2*PI())*360)</f>
        <v>#VALUE!</v>
      </c>
      <c r="AT25" s="195"/>
      <c r="AU25" s="195"/>
    </row>
    <row r="26" spans="1:47" s="101" customFormat="1" ht="15.95" customHeight="1" thickBot="1" x14ac:dyDescent="0.3">
      <c r="A26" s="271">
        <v>4</v>
      </c>
      <c r="B26" s="322"/>
      <c r="C26" s="325"/>
      <c r="D26" s="253" t="s">
        <v>54</v>
      </c>
      <c r="E26" s="166">
        <f t="shared" ref="E26:J26" si="5">E25</f>
        <v>44</v>
      </c>
      <c r="F26" s="170">
        <f t="shared" si="5"/>
        <v>26</v>
      </c>
      <c r="G26" s="159">
        <f t="shared" si="5"/>
        <v>58.2</v>
      </c>
      <c r="H26" s="133">
        <f t="shared" si="5"/>
        <v>73</v>
      </c>
      <c r="I26" s="170">
        <f t="shared" si="5"/>
        <v>14</v>
      </c>
      <c r="J26" s="160">
        <f t="shared" si="5"/>
        <v>58.8</v>
      </c>
      <c r="K26" s="107" t="s">
        <v>15</v>
      </c>
      <c r="L26" s="209" t="s">
        <v>99</v>
      </c>
      <c r="M26" s="108" t="s">
        <v>61</v>
      </c>
      <c r="N26" s="109" t="s">
        <v>4</v>
      </c>
      <c r="O26" s="110" t="s">
        <v>17</v>
      </c>
      <c r="P26" s="223" t="s">
        <v>19</v>
      </c>
      <c r="Q26" s="411"/>
      <c r="R26" s="410"/>
      <c r="S26" s="410"/>
      <c r="T26" s="410"/>
      <c r="U26" s="296"/>
      <c r="V26" s="297"/>
      <c r="W26" s="297"/>
      <c r="X26" s="297"/>
      <c r="Y26" s="298"/>
      <c r="Z26" s="305"/>
      <c r="AA26" s="306"/>
      <c r="AB26" s="307"/>
      <c r="AC26" s="196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3" t="s">
        <v>97</v>
      </c>
      <c r="AS26" s="191" t="e">
        <f>61.582*ACOS(SIN(AE24)*SIN(AG24)+COS(AE24)*COS(AG24)*(AE25-AG25))*6076.12</f>
        <v>#VALUE!</v>
      </c>
      <c r="AT26" s="195"/>
      <c r="AU26" s="195"/>
    </row>
    <row r="27" spans="1:47" s="100" customFormat="1" ht="35.1" customHeight="1" thickTop="1" thickBot="1" x14ac:dyDescent="0.3">
      <c r="A27" s="152" t="str">
        <f>IF(Z24=1,"VERIFIED",IF(AA24=1,"CHECKED",IF(V24=1,"RECHECK",IF(X24=1,"VERIFY",IF(Y24=1,"NEED APP","NOT SCHED")))))</f>
        <v>NOT SCHED</v>
      </c>
      <c r="B27" s="323"/>
      <c r="C27" s="326"/>
      <c r="D27" s="254" t="s">
        <v>21</v>
      </c>
      <c r="E27" s="167" t="s">
        <v>0</v>
      </c>
      <c r="F27" s="171" t="s">
        <v>0</v>
      </c>
      <c r="G27" s="162" t="s">
        <v>0</v>
      </c>
      <c r="H27" s="161" t="s">
        <v>0</v>
      </c>
      <c r="I27" s="171" t="s">
        <v>0</v>
      </c>
      <c r="J27" s="162" t="s">
        <v>0</v>
      </c>
      <c r="K27" s="111" t="str">
        <f>$N$7</f>
        <v xml:space="preserve"> </v>
      </c>
      <c r="L27" s="202" t="str">
        <f>IF(E27=" ","OBS POSN N/A",AU24*6076.12)</f>
        <v>OBS POSN N/A</v>
      </c>
      <c r="M27" s="201">
        <v>0</v>
      </c>
      <c r="N27" s="264" t="str">
        <f>IF(W24=1,"Needs a Photo","Has a Photo")</f>
        <v>Has a Photo</v>
      </c>
      <c r="O27" s="263" t="s">
        <v>71</v>
      </c>
      <c r="P27" s="225" t="str">
        <f>IF(E27=" ","OBS POSN N/A",(IF(L27&gt;O24,"OFF STA","ON STA")))</f>
        <v>OBS POSN N/A</v>
      </c>
      <c r="Q27" s="412"/>
      <c r="R27" s="413"/>
      <c r="S27" s="413"/>
      <c r="T27" s="413"/>
      <c r="U27" s="299"/>
      <c r="V27" s="300"/>
      <c r="W27" s="300"/>
      <c r="X27" s="300"/>
      <c r="Y27" s="301"/>
      <c r="Z27" s="308"/>
      <c r="AA27" s="309"/>
      <c r="AB27" s="310"/>
      <c r="AC27" s="99"/>
    </row>
    <row r="28" spans="1:47" s="98" customFormat="1" ht="9" customHeight="1" thickTop="1" thickBot="1" x14ac:dyDescent="0.3">
      <c r="A28" s="255" t="s">
        <v>0</v>
      </c>
      <c r="B28" s="113" t="s">
        <v>10</v>
      </c>
      <c r="C28" s="114"/>
      <c r="D28" s="115" t="s">
        <v>11</v>
      </c>
      <c r="E28" s="164" t="s">
        <v>57</v>
      </c>
      <c r="F28" s="164" t="s">
        <v>58</v>
      </c>
      <c r="G28" s="156" t="s">
        <v>59</v>
      </c>
      <c r="H28" s="115" t="s">
        <v>57</v>
      </c>
      <c r="I28" s="164" t="s">
        <v>58</v>
      </c>
      <c r="J28" s="156" t="s">
        <v>59</v>
      </c>
      <c r="K28" s="116" t="s">
        <v>12</v>
      </c>
      <c r="L28" s="117" t="s">
        <v>13</v>
      </c>
      <c r="M28" s="117" t="s">
        <v>16</v>
      </c>
      <c r="N28" s="229" t="s">
        <v>14</v>
      </c>
      <c r="O28" s="118" t="s">
        <v>18</v>
      </c>
      <c r="P28" s="222" t="s">
        <v>67</v>
      </c>
      <c r="Q28" s="121" t="s">
        <v>63</v>
      </c>
      <c r="R28" s="122"/>
      <c r="S28" s="123" t="s">
        <v>20</v>
      </c>
      <c r="T28" s="214"/>
      <c r="U28" s="314" t="s">
        <v>100</v>
      </c>
      <c r="V28" s="339"/>
      <c r="W28" s="339"/>
      <c r="X28" s="339"/>
      <c r="Y28" s="340"/>
      <c r="Z28" s="149" t="s">
        <v>49</v>
      </c>
      <c r="AA28" s="150" t="s">
        <v>50</v>
      </c>
      <c r="AB28" s="151" t="s">
        <v>51</v>
      </c>
      <c r="AC28" s="186"/>
      <c r="AD28" s="187"/>
      <c r="AE28" s="188" t="s">
        <v>80</v>
      </c>
      <c r="AF28" s="187"/>
      <c r="AG28" s="188" t="s">
        <v>81</v>
      </c>
      <c r="AH28" s="188"/>
      <c r="AI28" s="188" t="s">
        <v>82</v>
      </c>
      <c r="AJ28" s="187"/>
      <c r="AK28" s="189" t="s">
        <v>92</v>
      </c>
      <c r="AL28" s="187"/>
      <c r="AM28" s="188"/>
      <c r="AN28" s="187"/>
      <c r="AO28" s="189" t="s">
        <v>89</v>
      </c>
      <c r="AP28" s="187"/>
      <c r="AQ28" s="188"/>
      <c r="AR28" s="187"/>
      <c r="AS28" s="188"/>
      <c r="AT28" s="187"/>
      <c r="AU28" s="187"/>
    </row>
    <row r="29" spans="1:47" s="101" customFormat="1" ht="15.95" customHeight="1" thickBot="1" x14ac:dyDescent="0.3">
      <c r="A29" s="105">
        <v>39560</v>
      </c>
      <c r="B29" s="321" t="s">
        <v>135</v>
      </c>
      <c r="C29" s="324" t="s">
        <v>0</v>
      </c>
      <c r="D29" s="253" t="s">
        <v>48</v>
      </c>
      <c r="E29" s="165">
        <v>44</v>
      </c>
      <c r="F29" s="169">
        <v>27</v>
      </c>
      <c r="G29" s="106">
        <v>12</v>
      </c>
      <c r="H29" s="145">
        <v>73</v>
      </c>
      <c r="I29" s="169">
        <v>14</v>
      </c>
      <c r="J29" s="106">
        <v>39</v>
      </c>
      <c r="K29" s="327" t="s">
        <v>0</v>
      </c>
      <c r="L29" s="329" t="s">
        <v>0</v>
      </c>
      <c r="M29" s="276">
        <v>78</v>
      </c>
      <c r="N29" s="277">
        <f>IF(M29=" "," ",(M29+$L$7-M32))</f>
        <v>78</v>
      </c>
      <c r="O29" s="279">
        <v>500</v>
      </c>
      <c r="P29" s="281">
        <v>42993</v>
      </c>
      <c r="Q29" s="119">
        <v>43252</v>
      </c>
      <c r="R29" s="120">
        <v>43405</v>
      </c>
      <c r="S29" s="283" t="s">
        <v>136</v>
      </c>
      <c r="T29" s="284"/>
      <c r="U29" s="215">
        <v>1</v>
      </c>
      <c r="V29" s="127" t="s">
        <v>0</v>
      </c>
      <c r="W29" s="128">
        <v>1</v>
      </c>
      <c r="X29" s="129" t="s">
        <v>0</v>
      </c>
      <c r="Y29" s="130" t="s">
        <v>0</v>
      </c>
      <c r="Z29" s="147" t="s">
        <v>0</v>
      </c>
      <c r="AA29" s="146" t="s">
        <v>0</v>
      </c>
      <c r="AB29" s="148" t="s">
        <v>0</v>
      </c>
      <c r="AC29" s="190" t="s">
        <v>48</v>
      </c>
      <c r="AD29" s="193" t="s">
        <v>76</v>
      </c>
      <c r="AE29" s="192">
        <f>E29+F29/60+G29/60/60</f>
        <v>44.453333333333333</v>
      </c>
      <c r="AF29" s="193" t="s">
        <v>77</v>
      </c>
      <c r="AG29" s="192" t="e">
        <f>E32+F32/60+G32/60/60</f>
        <v>#VALUE!</v>
      </c>
      <c r="AH29" s="199" t="s">
        <v>83</v>
      </c>
      <c r="AI29" s="192" t="e">
        <f>AG29-AE29</f>
        <v>#VALUE!</v>
      </c>
      <c r="AJ29" s="193" t="s">
        <v>85</v>
      </c>
      <c r="AK29" s="192" t="e">
        <f>AI30*60*COS((AE29+AG29)/2*PI()/180)</f>
        <v>#VALUE!</v>
      </c>
      <c r="AL29" s="193" t="s">
        <v>87</v>
      </c>
      <c r="AM29" s="192" t="e">
        <f>AK29*6076.12</f>
        <v>#VALUE!</v>
      </c>
      <c r="AN29" s="193" t="s">
        <v>90</v>
      </c>
      <c r="AO29" s="192">
        <f>AE29*PI()/180</f>
        <v>0.77585703015321272</v>
      </c>
      <c r="AP29" s="193" t="s">
        <v>93</v>
      </c>
      <c r="AQ29" s="192" t="e">
        <f>AG29 *PI()/180</f>
        <v>#VALUE!</v>
      </c>
      <c r="AR29" s="193" t="s">
        <v>95</v>
      </c>
      <c r="AS29" s="192" t="e">
        <f>1*ATAN2(COS(AO29)*SIN(AQ29)-SIN(AO29)*COS(AQ29)*COS(AQ30-AO30),SIN(AQ30-AO30)*COS(AQ29))</f>
        <v>#VALUE!</v>
      </c>
      <c r="AT29" s="194" t="s">
        <v>98</v>
      </c>
      <c r="AU29" s="200" t="e">
        <f>SQRT(AK30*AK30+AK29*AK29)</f>
        <v>#VALUE!</v>
      </c>
    </row>
    <row r="30" spans="1:47" s="101" customFormat="1" ht="15.95" customHeight="1" thickTop="1" thickBot="1" x14ac:dyDescent="0.3">
      <c r="A30" s="154">
        <v>200100220617</v>
      </c>
      <c r="B30" s="322"/>
      <c r="C30" s="325"/>
      <c r="D30" s="253" t="s">
        <v>53</v>
      </c>
      <c r="E30" s="166">
        <f t="shared" ref="E30:J30" si="6">E29</f>
        <v>44</v>
      </c>
      <c r="F30" s="170">
        <f t="shared" si="6"/>
        <v>27</v>
      </c>
      <c r="G30" s="159">
        <f t="shared" si="6"/>
        <v>12</v>
      </c>
      <c r="H30" s="133">
        <f t="shared" si="6"/>
        <v>73</v>
      </c>
      <c r="I30" s="170">
        <f t="shared" si="6"/>
        <v>14</v>
      </c>
      <c r="J30" s="160">
        <f t="shared" si="6"/>
        <v>39</v>
      </c>
      <c r="K30" s="328"/>
      <c r="L30" s="330"/>
      <c r="M30" s="276"/>
      <c r="N30" s="278"/>
      <c r="O30" s="280"/>
      <c r="P30" s="282"/>
      <c r="Q30" s="288" t="s">
        <v>137</v>
      </c>
      <c r="R30" s="410"/>
      <c r="S30" s="410"/>
      <c r="T30" s="410"/>
      <c r="U30" s="293" t="s">
        <v>102</v>
      </c>
      <c r="V30" s="294"/>
      <c r="W30" s="294"/>
      <c r="X30" s="294"/>
      <c r="Y30" s="295"/>
      <c r="Z30" s="360" t="s">
        <v>138</v>
      </c>
      <c r="AA30" s="361"/>
      <c r="AB30" s="362"/>
      <c r="AC30" s="190" t="s">
        <v>21</v>
      </c>
      <c r="AD30" s="193" t="s">
        <v>78</v>
      </c>
      <c r="AE30" s="192">
        <f>H29+I29/60+J29/60/60</f>
        <v>73.244166666666672</v>
      </c>
      <c r="AF30" s="193" t="s">
        <v>79</v>
      </c>
      <c r="AG30" s="192" t="e">
        <f>H32+I32/60+J32/60/60</f>
        <v>#VALUE!</v>
      </c>
      <c r="AH30" s="199" t="s">
        <v>84</v>
      </c>
      <c r="AI30" s="192" t="e">
        <f>AE30-AG30</f>
        <v>#VALUE!</v>
      </c>
      <c r="AJ30" s="193" t="s">
        <v>86</v>
      </c>
      <c r="AK30" s="192" t="e">
        <f>AI29*60</f>
        <v>#VALUE!</v>
      </c>
      <c r="AL30" s="193" t="s">
        <v>88</v>
      </c>
      <c r="AM30" s="192" t="e">
        <f>AK30*6076.12</f>
        <v>#VALUE!</v>
      </c>
      <c r="AN30" s="193" t="s">
        <v>91</v>
      </c>
      <c r="AO30" s="192">
        <f>AE30*PI()/180</f>
        <v>1.2783518662128135</v>
      </c>
      <c r="AP30" s="193" t="s">
        <v>94</v>
      </c>
      <c r="AQ30" s="192" t="e">
        <f>AG30*PI()/180</f>
        <v>#VALUE!</v>
      </c>
      <c r="AR30" s="193" t="s">
        <v>96</v>
      </c>
      <c r="AS30" s="191" t="e">
        <f>IF(360+AS29/(2*PI())*360&gt;360,AS29/(PI())*360,360+AS29/(2*PI())*360)</f>
        <v>#VALUE!</v>
      </c>
      <c r="AT30" s="195"/>
      <c r="AU30" s="195"/>
    </row>
    <row r="31" spans="1:47" s="101" customFormat="1" ht="15.95" customHeight="1" thickBot="1" x14ac:dyDescent="0.3">
      <c r="A31" s="271">
        <v>5</v>
      </c>
      <c r="B31" s="322"/>
      <c r="C31" s="325"/>
      <c r="D31" s="253" t="s">
        <v>54</v>
      </c>
      <c r="E31" s="166">
        <f t="shared" ref="E31:J31" si="7">E30</f>
        <v>44</v>
      </c>
      <c r="F31" s="170">
        <f t="shared" si="7"/>
        <v>27</v>
      </c>
      <c r="G31" s="159">
        <f t="shared" si="7"/>
        <v>12</v>
      </c>
      <c r="H31" s="133">
        <f t="shared" si="7"/>
        <v>73</v>
      </c>
      <c r="I31" s="170">
        <f t="shared" si="7"/>
        <v>14</v>
      </c>
      <c r="J31" s="160">
        <f t="shared" si="7"/>
        <v>39</v>
      </c>
      <c r="K31" s="107" t="s">
        <v>15</v>
      </c>
      <c r="L31" s="209" t="s">
        <v>99</v>
      </c>
      <c r="M31" s="108" t="s">
        <v>61</v>
      </c>
      <c r="N31" s="109" t="s">
        <v>4</v>
      </c>
      <c r="O31" s="110" t="s">
        <v>17</v>
      </c>
      <c r="P31" s="223" t="s">
        <v>19</v>
      </c>
      <c r="Q31" s="411"/>
      <c r="R31" s="410"/>
      <c r="S31" s="410"/>
      <c r="T31" s="410"/>
      <c r="U31" s="296"/>
      <c r="V31" s="297"/>
      <c r="W31" s="297"/>
      <c r="X31" s="297"/>
      <c r="Y31" s="298"/>
      <c r="Z31" s="305"/>
      <c r="AA31" s="306"/>
      <c r="AB31" s="307"/>
      <c r="AC31" s="196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3" t="s">
        <v>97</v>
      </c>
      <c r="AS31" s="191" t="e">
        <f>61.582*ACOS(SIN(AE29)*SIN(AG29)+COS(AE29)*COS(AG29)*(AE30-AG30))*6076.12</f>
        <v>#VALUE!</v>
      </c>
      <c r="AT31" s="195"/>
      <c r="AU31" s="195"/>
    </row>
    <row r="32" spans="1:47" s="100" customFormat="1" ht="35.1" customHeight="1" thickTop="1" thickBot="1" x14ac:dyDescent="0.3">
      <c r="A32" s="152" t="str">
        <f>IF(Z29=1,"VERIFIED",IF(AA29=1,"CHECKED",IF(V29=1,"RECHECK",IF(X29=1,"VERIFY",IF(Y29=1,"NEED APP","NOT SCHED")))))</f>
        <v>NOT SCHED</v>
      </c>
      <c r="B32" s="323"/>
      <c r="C32" s="326"/>
      <c r="D32" s="254" t="s">
        <v>21</v>
      </c>
      <c r="E32" s="167" t="s">
        <v>0</v>
      </c>
      <c r="F32" s="171" t="s">
        <v>0</v>
      </c>
      <c r="G32" s="162" t="s">
        <v>0</v>
      </c>
      <c r="H32" s="161" t="s">
        <v>0</v>
      </c>
      <c r="I32" s="171" t="s">
        <v>0</v>
      </c>
      <c r="J32" s="162" t="s">
        <v>0</v>
      </c>
      <c r="K32" s="111" t="str">
        <f>$N$7</f>
        <v xml:space="preserve"> </v>
      </c>
      <c r="L32" s="202" t="str">
        <f>IF(E32=" ","OBS POSN N/A",AU29*6076.12)</f>
        <v>OBS POSN N/A</v>
      </c>
      <c r="M32" s="201">
        <v>0</v>
      </c>
      <c r="N32" s="265" t="str">
        <f>IF(W29=1,"Needs a Photo","Has a Photo")</f>
        <v>Needs a Photo</v>
      </c>
      <c r="O32" s="263" t="s">
        <v>71</v>
      </c>
      <c r="P32" s="225" t="str">
        <f>IF(E32=" ","OBS POSN N/A",(IF(L32&gt;O29,"OFF STA","ON STA")))</f>
        <v>OBS POSN N/A</v>
      </c>
      <c r="Q32" s="412"/>
      <c r="R32" s="413"/>
      <c r="S32" s="413"/>
      <c r="T32" s="413"/>
      <c r="U32" s="299"/>
      <c r="V32" s="300"/>
      <c r="W32" s="300"/>
      <c r="X32" s="300"/>
      <c r="Y32" s="301"/>
      <c r="Z32" s="308"/>
      <c r="AA32" s="309"/>
      <c r="AB32" s="310"/>
      <c r="AC32" s="99"/>
    </row>
    <row r="33" spans="1:47" s="100" customFormat="1" ht="78" customHeight="1" thickTop="1" thickBot="1" x14ac:dyDescent="0.3">
      <c r="A33" s="317" t="s">
        <v>108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9" t="s">
        <v>101</v>
      </c>
      <c r="M33" s="320"/>
      <c r="N33" s="320"/>
      <c r="O33" s="320"/>
      <c r="P33" s="320"/>
      <c r="Q33" s="320"/>
      <c r="R33" s="320"/>
      <c r="S33" s="320"/>
      <c r="T33" s="320"/>
      <c r="U33" s="216"/>
      <c r="V33" s="140"/>
      <c r="W33" s="140"/>
      <c r="X33" s="140"/>
      <c r="Y33" s="141"/>
      <c r="Z33" s="134"/>
      <c r="AA33" s="135"/>
      <c r="AB33" s="136"/>
      <c r="AC33" s="99"/>
    </row>
    <row r="34" spans="1:47" s="7" customFormat="1" ht="16.5" customHeight="1" thickTop="1" thickBot="1" x14ac:dyDescent="0.3">
      <c r="A34" s="248" t="s">
        <v>66</v>
      </c>
      <c r="B34" s="249" t="s">
        <v>209</v>
      </c>
      <c r="C34" s="250"/>
      <c r="D34" s="251"/>
      <c r="E34" s="232" t="s">
        <v>60</v>
      </c>
      <c r="F34" s="233"/>
      <c r="G34" s="234"/>
      <c r="H34" s="235" t="s">
        <v>62</v>
      </c>
      <c r="I34" s="233"/>
      <c r="J34" s="234"/>
      <c r="K34" s="236" t="s">
        <v>0</v>
      </c>
      <c r="L34" s="237" t="s">
        <v>0</v>
      </c>
      <c r="M34" s="238" t="s">
        <v>0</v>
      </c>
      <c r="N34" s="239" t="s">
        <v>0</v>
      </c>
      <c r="O34" s="240"/>
      <c r="P34" s="275" t="str">
        <f>P7</f>
        <v xml:space="preserve">D14-BURL-1S-Eastern Run </v>
      </c>
      <c r="Q34" s="275"/>
      <c r="R34" s="275"/>
      <c r="S34" s="275"/>
      <c r="T34" s="275"/>
      <c r="U34" s="241"/>
      <c r="V34" s="242"/>
      <c r="W34" s="243"/>
      <c r="X34" s="244"/>
      <c r="Y34" s="242"/>
      <c r="Z34" s="244"/>
      <c r="AA34" s="242"/>
      <c r="AB34" s="245"/>
      <c r="AC34" s="8"/>
    </row>
    <row r="35" spans="1:47" s="98" customFormat="1" ht="9" customHeight="1" thickTop="1" thickBot="1" x14ac:dyDescent="0.3">
      <c r="A35" s="255" t="s">
        <v>0</v>
      </c>
      <c r="B35" s="113" t="s">
        <v>10</v>
      </c>
      <c r="C35" s="114"/>
      <c r="D35" s="115" t="s">
        <v>11</v>
      </c>
      <c r="E35" s="164" t="s">
        <v>57</v>
      </c>
      <c r="F35" s="164" t="s">
        <v>58</v>
      </c>
      <c r="G35" s="156" t="s">
        <v>59</v>
      </c>
      <c r="H35" s="115" t="s">
        <v>57</v>
      </c>
      <c r="I35" s="164" t="s">
        <v>58</v>
      </c>
      <c r="J35" s="156" t="s">
        <v>59</v>
      </c>
      <c r="K35" s="116" t="s">
        <v>12</v>
      </c>
      <c r="L35" s="117" t="s">
        <v>13</v>
      </c>
      <c r="M35" s="117" t="s">
        <v>16</v>
      </c>
      <c r="N35" s="229" t="s">
        <v>14</v>
      </c>
      <c r="O35" s="118" t="s">
        <v>18</v>
      </c>
      <c r="P35" s="222" t="s">
        <v>67</v>
      </c>
      <c r="Q35" s="121" t="s">
        <v>63</v>
      </c>
      <c r="R35" s="122"/>
      <c r="S35" s="123" t="s">
        <v>20</v>
      </c>
      <c r="T35" s="214"/>
      <c r="U35" s="314" t="s">
        <v>100</v>
      </c>
      <c r="V35" s="339"/>
      <c r="W35" s="339"/>
      <c r="X35" s="339"/>
      <c r="Y35" s="340"/>
      <c r="Z35" s="124" t="s">
        <v>49</v>
      </c>
      <c r="AA35" s="125" t="s">
        <v>50</v>
      </c>
      <c r="AB35" s="126" t="s">
        <v>51</v>
      </c>
      <c r="AC35" s="186"/>
      <c r="AD35" s="187"/>
      <c r="AE35" s="188" t="s">
        <v>80</v>
      </c>
      <c r="AF35" s="187"/>
      <c r="AG35" s="188" t="s">
        <v>81</v>
      </c>
      <c r="AH35" s="188"/>
      <c r="AI35" s="188" t="s">
        <v>82</v>
      </c>
      <c r="AJ35" s="187"/>
      <c r="AK35" s="189" t="s">
        <v>92</v>
      </c>
      <c r="AL35" s="187"/>
      <c r="AM35" s="188"/>
      <c r="AN35" s="187"/>
      <c r="AO35" s="189" t="s">
        <v>89</v>
      </c>
      <c r="AP35" s="187"/>
      <c r="AQ35" s="188"/>
      <c r="AR35" s="187"/>
      <c r="AS35" s="188"/>
      <c r="AT35" s="187"/>
      <c r="AU35" s="187"/>
    </row>
    <row r="36" spans="1:47" s="101" customFormat="1" ht="15.95" customHeight="1" thickBot="1" x14ac:dyDescent="0.3">
      <c r="A36" s="105">
        <v>39645</v>
      </c>
      <c r="B36" s="321" t="s">
        <v>139</v>
      </c>
      <c r="C36" s="324" t="s">
        <v>0</v>
      </c>
      <c r="D36" s="253" t="s">
        <v>48</v>
      </c>
      <c r="E36" s="165">
        <v>44</v>
      </c>
      <c r="F36" s="169">
        <v>27</v>
      </c>
      <c r="G36" s="106">
        <v>0</v>
      </c>
      <c r="H36" s="145">
        <v>73</v>
      </c>
      <c r="I36" s="169">
        <v>14</v>
      </c>
      <c r="J36" s="106">
        <v>42</v>
      </c>
      <c r="K36" s="327" t="s">
        <v>0</v>
      </c>
      <c r="L36" s="329" t="s">
        <v>0</v>
      </c>
      <c r="M36" s="276">
        <v>58</v>
      </c>
      <c r="N36" s="277">
        <f>IF(M36=" "," ",(M36+$L$7-M39))</f>
        <v>58</v>
      </c>
      <c r="O36" s="279">
        <v>500</v>
      </c>
      <c r="P36" s="281">
        <v>42993</v>
      </c>
      <c r="Q36" s="119">
        <v>43252</v>
      </c>
      <c r="R36" s="120">
        <v>43405</v>
      </c>
      <c r="S36" s="283" t="s">
        <v>136</v>
      </c>
      <c r="T36" s="284"/>
      <c r="U36" s="215">
        <v>1</v>
      </c>
      <c r="V36" s="127">
        <v>1</v>
      </c>
      <c r="W36" s="128">
        <v>1</v>
      </c>
      <c r="X36" s="129" t="s">
        <v>0</v>
      </c>
      <c r="Y36" s="130" t="s">
        <v>0</v>
      </c>
      <c r="Z36" s="147" t="s">
        <v>0</v>
      </c>
      <c r="AA36" s="146" t="s">
        <v>0</v>
      </c>
      <c r="AB36" s="148" t="s">
        <v>0</v>
      </c>
      <c r="AC36" s="190" t="s">
        <v>48</v>
      </c>
      <c r="AD36" s="193" t="s">
        <v>76</v>
      </c>
      <c r="AE36" s="192">
        <f>E36+F36/60+G36/60/60</f>
        <v>44.45</v>
      </c>
      <c r="AF36" s="193" t="s">
        <v>77</v>
      </c>
      <c r="AG36" s="192">
        <f>E39+F39/60+G39/60/60</f>
        <v>44.452426666666668</v>
      </c>
      <c r="AH36" s="199" t="s">
        <v>83</v>
      </c>
      <c r="AI36" s="192">
        <f>AG36-AE36</f>
        <v>2.4266666666648007E-3</v>
      </c>
      <c r="AJ36" s="193" t="s">
        <v>85</v>
      </c>
      <c r="AK36" s="192">
        <f>AI37*60*COS((AE36+AG36)/2*PI()/180)</f>
        <v>-1.1873655205174569E-2</v>
      </c>
      <c r="AL36" s="193" t="s">
        <v>87</v>
      </c>
      <c r="AM36" s="192">
        <f>AK36*6076.12</f>
        <v>-72.145753865265306</v>
      </c>
      <c r="AN36" s="193" t="s">
        <v>90</v>
      </c>
      <c r="AO36" s="192">
        <f>AE36*PI()/180</f>
        <v>0.77579885251147951</v>
      </c>
      <c r="AP36" s="193" t="s">
        <v>93</v>
      </c>
      <c r="AQ36" s="192">
        <f>AG36 *PI()/180</f>
        <v>0.77584120583466121</v>
      </c>
      <c r="AR36" s="193" t="s">
        <v>95</v>
      </c>
      <c r="AS36" s="192">
        <f>1*ATAN2(COS(AO36)*SIN(AQ36)-SIN(AO36)*COS(AQ36)*COS(AQ37-AO37),SIN(AQ37-AO37)*COS(AQ36))</f>
        <v>8.1368074489889031E-2</v>
      </c>
      <c r="AT36" s="194" t="s">
        <v>98</v>
      </c>
      <c r="AU36" s="200">
        <f>SQRT(AK37*AK37+AK36*AK36)</f>
        <v>0.1460833450051674</v>
      </c>
    </row>
    <row r="37" spans="1:47" s="101" customFormat="1" ht="15.95" customHeight="1" thickTop="1" thickBot="1" x14ac:dyDescent="0.3">
      <c r="A37" s="154">
        <v>200100220616</v>
      </c>
      <c r="B37" s="322"/>
      <c r="C37" s="325"/>
      <c r="D37" s="253" t="s">
        <v>53</v>
      </c>
      <c r="E37" s="166">
        <f t="shared" ref="E37:J37" si="8">E36</f>
        <v>44</v>
      </c>
      <c r="F37" s="170">
        <f t="shared" si="8"/>
        <v>27</v>
      </c>
      <c r="G37" s="159">
        <f t="shared" si="8"/>
        <v>0</v>
      </c>
      <c r="H37" s="133">
        <f t="shared" si="8"/>
        <v>73</v>
      </c>
      <c r="I37" s="170">
        <f t="shared" si="8"/>
        <v>14</v>
      </c>
      <c r="J37" s="160">
        <f t="shared" si="8"/>
        <v>42</v>
      </c>
      <c r="K37" s="328"/>
      <c r="L37" s="330"/>
      <c r="M37" s="276"/>
      <c r="N37" s="278"/>
      <c r="O37" s="280"/>
      <c r="P37" s="282"/>
      <c r="Q37" s="355" t="s">
        <v>140</v>
      </c>
      <c r="R37" s="356"/>
      <c r="S37" s="356"/>
      <c r="T37" s="356"/>
      <c r="U37" s="341" t="s">
        <v>104</v>
      </c>
      <c r="V37" s="342"/>
      <c r="W37" s="342"/>
      <c r="X37" s="342"/>
      <c r="Y37" s="343"/>
      <c r="Z37" s="360" t="s">
        <v>138</v>
      </c>
      <c r="AA37" s="361"/>
      <c r="AB37" s="362"/>
      <c r="AC37" s="190" t="s">
        <v>21</v>
      </c>
      <c r="AD37" s="193" t="s">
        <v>78</v>
      </c>
      <c r="AE37" s="192">
        <f>H36+I36/60+J36/60/60</f>
        <v>73.245000000000005</v>
      </c>
      <c r="AF37" s="193" t="s">
        <v>79</v>
      </c>
      <c r="AG37" s="192">
        <f>H39+I39/60+J39/60/60</f>
        <v>73.245277222222228</v>
      </c>
      <c r="AH37" s="199" t="s">
        <v>84</v>
      </c>
      <c r="AI37" s="192">
        <f>AE37-AG37</f>
        <v>-2.7722222222337223E-4</v>
      </c>
      <c r="AJ37" s="193" t="s">
        <v>86</v>
      </c>
      <c r="AK37" s="192">
        <f>AI36*60</f>
        <v>0.14559999999988804</v>
      </c>
      <c r="AL37" s="193" t="s">
        <v>88</v>
      </c>
      <c r="AM37" s="192">
        <f>AK37*6076.12</f>
        <v>884.68307199931974</v>
      </c>
      <c r="AN37" s="193" t="s">
        <v>91</v>
      </c>
      <c r="AO37" s="192">
        <f>AE37*PI()/180</f>
        <v>1.2783664106232469</v>
      </c>
      <c r="AP37" s="193" t="s">
        <v>94</v>
      </c>
      <c r="AQ37" s="192">
        <f>AG37*PI()/180</f>
        <v>1.2783712490637842</v>
      </c>
      <c r="AR37" s="193" t="s">
        <v>96</v>
      </c>
      <c r="AS37" s="191">
        <f>IF(360+AS36/(2*PI())*360&gt;360,AS36/(PI())*360,360+AS36/(2*PI())*360)</f>
        <v>9.3240945107534809</v>
      </c>
      <c r="AT37" s="195"/>
      <c r="AU37" s="195"/>
    </row>
    <row r="38" spans="1:47" s="101" customFormat="1" ht="15.95" customHeight="1" thickBot="1" x14ac:dyDescent="0.3">
      <c r="A38" s="271">
        <v>6</v>
      </c>
      <c r="B38" s="322"/>
      <c r="C38" s="325"/>
      <c r="D38" s="253" t="s">
        <v>54</v>
      </c>
      <c r="E38" s="266">
        <f t="shared" ref="E38:I38" si="9">E37</f>
        <v>44</v>
      </c>
      <c r="F38" s="267">
        <f t="shared" si="9"/>
        <v>27</v>
      </c>
      <c r="G38" s="268">
        <v>8.7360000000000007</v>
      </c>
      <c r="H38" s="269">
        <f t="shared" si="9"/>
        <v>73</v>
      </c>
      <c r="I38" s="267">
        <f t="shared" si="9"/>
        <v>14</v>
      </c>
      <c r="J38" s="270">
        <v>42.997999999999998</v>
      </c>
      <c r="K38" s="107" t="s">
        <v>15</v>
      </c>
      <c r="L38" s="209" t="s">
        <v>99</v>
      </c>
      <c r="M38" s="108" t="s">
        <v>61</v>
      </c>
      <c r="N38" s="109" t="s">
        <v>4</v>
      </c>
      <c r="O38" s="110" t="s">
        <v>17</v>
      </c>
      <c r="P38" s="223" t="s">
        <v>19</v>
      </c>
      <c r="Q38" s="357"/>
      <c r="R38" s="356"/>
      <c r="S38" s="356"/>
      <c r="T38" s="356"/>
      <c r="U38" s="344"/>
      <c r="V38" s="345"/>
      <c r="W38" s="345"/>
      <c r="X38" s="345"/>
      <c r="Y38" s="346"/>
      <c r="Z38" s="305"/>
      <c r="AA38" s="306"/>
      <c r="AB38" s="307"/>
      <c r="AC38" s="196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3" t="s">
        <v>97</v>
      </c>
      <c r="AS38" s="191">
        <f>61.582*ACOS(SIN(AE36)*SIN(AG36)+COS(AE36)*COS(AG36)*(AE37-AG37))*6076.12</f>
        <v>510884.14440452185</v>
      </c>
      <c r="AT38" s="195"/>
      <c r="AU38" s="195"/>
    </row>
    <row r="39" spans="1:47" s="100" customFormat="1" ht="35.1" customHeight="1" thickTop="1" thickBot="1" x14ac:dyDescent="0.3">
      <c r="A39" s="152" t="str">
        <f>IF(Z36=1,"VERIFIED",IF(AA36=1,"CHECKED",IF(V36=1,"RECHECK",IF(X36=1,"VERIFY",IF(Y36=1,"NEED APP","NOT SCHED")))))</f>
        <v>RECHECK</v>
      </c>
      <c r="B39" s="323"/>
      <c r="C39" s="326"/>
      <c r="D39" s="254" t="s">
        <v>21</v>
      </c>
      <c r="E39" s="167">
        <v>44</v>
      </c>
      <c r="F39" s="171">
        <v>27</v>
      </c>
      <c r="G39" s="162">
        <v>8.7360000000000007</v>
      </c>
      <c r="H39" s="161">
        <v>73</v>
      </c>
      <c r="I39" s="171">
        <v>14</v>
      </c>
      <c r="J39" s="162">
        <v>42.997999999999998</v>
      </c>
      <c r="K39" s="111" t="str">
        <f>$N$7</f>
        <v xml:space="preserve"> </v>
      </c>
      <c r="L39" s="202">
        <f>IF(E39=" ","OBS POSN N/A",AU36*6076.12)</f>
        <v>887.61993425279775</v>
      </c>
      <c r="M39" s="201">
        <v>0</v>
      </c>
      <c r="N39" s="264" t="str">
        <f>IF(W36=1,"Needs a Photo","Has a Photo")</f>
        <v>Needs a Photo</v>
      </c>
      <c r="O39" s="263" t="s">
        <v>71</v>
      </c>
      <c r="P39" s="225" t="str">
        <f>IF(E39=" ","OBS POSN N/A",(IF(L39&gt;O36,"OFF STA","ON STA")))</f>
        <v>OFF STA</v>
      </c>
      <c r="Q39" s="358"/>
      <c r="R39" s="359"/>
      <c r="S39" s="359"/>
      <c r="T39" s="359"/>
      <c r="U39" s="347"/>
      <c r="V39" s="348"/>
      <c r="W39" s="348"/>
      <c r="X39" s="348"/>
      <c r="Y39" s="349"/>
      <c r="Z39" s="308"/>
      <c r="AA39" s="309"/>
      <c r="AB39" s="310"/>
      <c r="AC39" s="99"/>
    </row>
    <row r="40" spans="1:47" s="98" customFormat="1" ht="9" customHeight="1" thickTop="1" thickBot="1" x14ac:dyDescent="0.3">
      <c r="A40" s="185"/>
      <c r="B40" s="113" t="s">
        <v>10</v>
      </c>
      <c r="C40" s="114"/>
      <c r="D40" s="115" t="s">
        <v>11</v>
      </c>
      <c r="E40" s="164" t="s">
        <v>57</v>
      </c>
      <c r="F40" s="164" t="s">
        <v>58</v>
      </c>
      <c r="G40" s="156" t="s">
        <v>59</v>
      </c>
      <c r="H40" s="115" t="s">
        <v>57</v>
      </c>
      <c r="I40" s="164" t="s">
        <v>58</v>
      </c>
      <c r="J40" s="156" t="s">
        <v>59</v>
      </c>
      <c r="K40" s="116" t="s">
        <v>12</v>
      </c>
      <c r="L40" s="117" t="s">
        <v>13</v>
      </c>
      <c r="M40" s="117" t="s">
        <v>16</v>
      </c>
      <c r="N40" s="229" t="s">
        <v>14</v>
      </c>
      <c r="O40" s="230" t="s">
        <v>18</v>
      </c>
      <c r="P40" s="231" t="s">
        <v>67</v>
      </c>
      <c r="Q40" s="121" t="s">
        <v>63</v>
      </c>
      <c r="R40" s="122"/>
      <c r="S40" s="123" t="s">
        <v>20</v>
      </c>
      <c r="T40" s="214"/>
      <c r="U40" s="314" t="s">
        <v>100</v>
      </c>
      <c r="V40" s="339"/>
      <c r="W40" s="339"/>
      <c r="X40" s="339"/>
      <c r="Y40" s="340"/>
      <c r="Z40" s="124" t="s">
        <v>49</v>
      </c>
      <c r="AA40" s="125" t="s">
        <v>50</v>
      </c>
      <c r="AB40" s="126" t="s">
        <v>51</v>
      </c>
      <c r="AC40" s="186"/>
      <c r="AD40" s="187"/>
      <c r="AE40" s="188" t="s">
        <v>80</v>
      </c>
      <c r="AF40" s="187"/>
      <c r="AG40" s="188" t="s">
        <v>81</v>
      </c>
      <c r="AH40" s="188"/>
      <c r="AI40" s="188" t="s">
        <v>82</v>
      </c>
      <c r="AJ40" s="187"/>
      <c r="AK40" s="189" t="s">
        <v>92</v>
      </c>
      <c r="AL40" s="187"/>
      <c r="AM40" s="188"/>
      <c r="AN40" s="187"/>
      <c r="AO40" s="189" t="s">
        <v>89</v>
      </c>
      <c r="AP40" s="187"/>
      <c r="AQ40" s="188"/>
      <c r="AR40" s="187"/>
      <c r="AS40" s="188"/>
      <c r="AT40" s="187"/>
      <c r="AU40" s="187"/>
    </row>
    <row r="41" spans="1:47" s="101" customFormat="1" ht="15.95" customHeight="1" thickBot="1" x14ac:dyDescent="0.3">
      <c r="A41" s="105">
        <v>39741</v>
      </c>
      <c r="B41" s="321" t="s">
        <v>141</v>
      </c>
      <c r="C41" s="324" t="s">
        <v>0</v>
      </c>
      <c r="D41" s="253" t="s">
        <v>48</v>
      </c>
      <c r="E41" s="165">
        <v>44</v>
      </c>
      <c r="F41" s="169">
        <v>26</v>
      </c>
      <c r="G41" s="106">
        <v>1.2</v>
      </c>
      <c r="H41" s="145">
        <v>73</v>
      </c>
      <c r="I41" s="169">
        <v>14</v>
      </c>
      <c r="J41" s="106">
        <v>24.6</v>
      </c>
      <c r="K41" s="327" t="s">
        <v>0</v>
      </c>
      <c r="L41" s="329" t="s">
        <v>0</v>
      </c>
      <c r="M41" s="276">
        <v>77.8</v>
      </c>
      <c r="N41" s="277">
        <f>IF(M41=" "," ",(M41+$L$7-M44))</f>
        <v>77.8</v>
      </c>
      <c r="O41" s="279">
        <v>500</v>
      </c>
      <c r="P41" s="281">
        <v>42641</v>
      </c>
      <c r="Q41" s="119">
        <v>43221</v>
      </c>
      <c r="R41" s="120">
        <v>43374</v>
      </c>
      <c r="S41" s="283" t="s">
        <v>142</v>
      </c>
      <c r="T41" s="284"/>
      <c r="U41" s="215">
        <v>1</v>
      </c>
      <c r="V41" s="127" t="s">
        <v>0</v>
      </c>
      <c r="W41" s="128" t="s">
        <v>0</v>
      </c>
      <c r="X41" s="129" t="s">
        <v>0</v>
      </c>
      <c r="Y41" s="130" t="s">
        <v>0</v>
      </c>
      <c r="Z41" s="147" t="s">
        <v>0</v>
      </c>
      <c r="AA41" s="146" t="s">
        <v>0</v>
      </c>
      <c r="AB41" s="148" t="s">
        <v>0</v>
      </c>
      <c r="AC41" s="190" t="s">
        <v>48</v>
      </c>
      <c r="AD41" s="193" t="s">
        <v>76</v>
      </c>
      <c r="AE41" s="192">
        <f>E41+F41/60+G41/60/60</f>
        <v>44.43366666666666</v>
      </c>
      <c r="AF41" s="193" t="s">
        <v>77</v>
      </c>
      <c r="AG41" s="192" t="e">
        <f>E44+F44/60+G44/60/60</f>
        <v>#VALUE!</v>
      </c>
      <c r="AH41" s="199" t="s">
        <v>83</v>
      </c>
      <c r="AI41" s="192" t="e">
        <f>AG41-AE41</f>
        <v>#VALUE!</v>
      </c>
      <c r="AJ41" s="193" t="s">
        <v>85</v>
      </c>
      <c r="AK41" s="192" t="e">
        <f>AI42*60*COS((AE41+AG41)/2*PI()/180)</f>
        <v>#VALUE!</v>
      </c>
      <c r="AL41" s="193" t="s">
        <v>87</v>
      </c>
      <c r="AM41" s="192" t="e">
        <f>AK41*6076.12</f>
        <v>#VALUE!</v>
      </c>
      <c r="AN41" s="193" t="s">
        <v>90</v>
      </c>
      <c r="AO41" s="192">
        <f>AE41*PI()/180</f>
        <v>0.77551378206698696</v>
      </c>
      <c r="AP41" s="193" t="s">
        <v>93</v>
      </c>
      <c r="AQ41" s="192" t="e">
        <f>AG41 *PI()/180</f>
        <v>#VALUE!</v>
      </c>
      <c r="AR41" s="193" t="s">
        <v>95</v>
      </c>
      <c r="AS41" s="192" t="e">
        <f>1*ATAN2(COS(AO41)*SIN(AQ41)-SIN(AO41)*COS(AQ41)*COS(AQ42-AO42),SIN(AQ42-AO42)*COS(AQ41))</f>
        <v>#VALUE!</v>
      </c>
      <c r="AT41" s="194" t="s">
        <v>98</v>
      </c>
      <c r="AU41" s="200" t="e">
        <f>SQRT(AK42*AK42+AK41*AK41)</f>
        <v>#VALUE!</v>
      </c>
    </row>
    <row r="42" spans="1:47" s="101" customFormat="1" ht="15.95" customHeight="1" thickTop="1" thickBot="1" x14ac:dyDescent="0.3">
      <c r="A42" s="154">
        <v>100118035158</v>
      </c>
      <c r="B42" s="322"/>
      <c r="C42" s="325"/>
      <c r="D42" s="253" t="s">
        <v>53</v>
      </c>
      <c r="E42" s="166">
        <f t="shared" ref="E42:J42" si="10">E41</f>
        <v>44</v>
      </c>
      <c r="F42" s="170">
        <f t="shared" si="10"/>
        <v>26</v>
      </c>
      <c r="G42" s="159">
        <f t="shared" si="10"/>
        <v>1.2</v>
      </c>
      <c r="H42" s="133">
        <f t="shared" si="10"/>
        <v>73</v>
      </c>
      <c r="I42" s="170">
        <f t="shared" si="10"/>
        <v>14</v>
      </c>
      <c r="J42" s="160">
        <f t="shared" si="10"/>
        <v>24.6</v>
      </c>
      <c r="K42" s="328"/>
      <c r="L42" s="330"/>
      <c r="M42" s="276"/>
      <c r="N42" s="278"/>
      <c r="O42" s="280"/>
      <c r="P42" s="282"/>
      <c r="Q42" s="288" t="s">
        <v>143</v>
      </c>
      <c r="R42" s="410"/>
      <c r="S42" s="410"/>
      <c r="T42" s="410"/>
      <c r="U42" s="293" t="s">
        <v>102</v>
      </c>
      <c r="V42" s="294"/>
      <c r="W42" s="294"/>
      <c r="X42" s="294"/>
      <c r="Y42" s="295"/>
      <c r="Z42" s="360" t="s">
        <v>133</v>
      </c>
      <c r="AA42" s="361"/>
      <c r="AB42" s="362"/>
      <c r="AC42" s="190" t="s">
        <v>21</v>
      </c>
      <c r="AD42" s="193" t="s">
        <v>78</v>
      </c>
      <c r="AE42" s="192">
        <f>H41+I41/60+J41/60/60</f>
        <v>73.240166666666667</v>
      </c>
      <c r="AF42" s="193" t="s">
        <v>79</v>
      </c>
      <c r="AG42" s="192" t="e">
        <f>H44+I44/60+J44/60/60</f>
        <v>#VALUE!</v>
      </c>
      <c r="AH42" s="199" t="s">
        <v>84</v>
      </c>
      <c r="AI42" s="192" t="e">
        <f>AE42-AG42</f>
        <v>#VALUE!</v>
      </c>
      <c r="AJ42" s="193" t="s">
        <v>86</v>
      </c>
      <c r="AK42" s="192" t="e">
        <f>AI41*60</f>
        <v>#VALUE!</v>
      </c>
      <c r="AL42" s="193" t="s">
        <v>88</v>
      </c>
      <c r="AM42" s="192" t="e">
        <f>AK42*6076.12</f>
        <v>#VALUE!</v>
      </c>
      <c r="AN42" s="193" t="s">
        <v>91</v>
      </c>
      <c r="AO42" s="192">
        <f>AE42*PI()/180</f>
        <v>1.2782820530427337</v>
      </c>
      <c r="AP42" s="193" t="s">
        <v>94</v>
      </c>
      <c r="AQ42" s="192" t="e">
        <f>AG42*PI()/180</f>
        <v>#VALUE!</v>
      </c>
      <c r="AR42" s="193" t="s">
        <v>96</v>
      </c>
      <c r="AS42" s="191" t="e">
        <f>IF(360+AS41/(2*PI())*360&gt;360,AS41/(PI())*360,360+AS41/(2*PI())*360)</f>
        <v>#VALUE!</v>
      </c>
      <c r="AT42" s="195"/>
      <c r="AU42" s="195"/>
    </row>
    <row r="43" spans="1:47" s="101" customFormat="1" ht="15.95" customHeight="1" thickBot="1" x14ac:dyDescent="0.3">
      <c r="A43" s="271">
        <v>7</v>
      </c>
      <c r="B43" s="322"/>
      <c r="C43" s="325"/>
      <c r="D43" s="253" t="s">
        <v>54</v>
      </c>
      <c r="E43" s="166">
        <f t="shared" ref="E43:J43" si="11">E42</f>
        <v>44</v>
      </c>
      <c r="F43" s="170">
        <f t="shared" si="11"/>
        <v>26</v>
      </c>
      <c r="G43" s="159">
        <f t="shared" si="11"/>
        <v>1.2</v>
      </c>
      <c r="H43" s="133">
        <f t="shared" si="11"/>
        <v>73</v>
      </c>
      <c r="I43" s="170">
        <f t="shared" si="11"/>
        <v>14</v>
      </c>
      <c r="J43" s="160">
        <f t="shared" si="11"/>
        <v>24.6</v>
      </c>
      <c r="K43" s="107" t="s">
        <v>15</v>
      </c>
      <c r="L43" s="209" t="s">
        <v>99</v>
      </c>
      <c r="M43" s="108" t="s">
        <v>61</v>
      </c>
      <c r="N43" s="109" t="s">
        <v>4</v>
      </c>
      <c r="O43" s="110" t="s">
        <v>17</v>
      </c>
      <c r="P43" s="223" t="s">
        <v>19</v>
      </c>
      <c r="Q43" s="411"/>
      <c r="R43" s="410"/>
      <c r="S43" s="410"/>
      <c r="T43" s="410"/>
      <c r="U43" s="296"/>
      <c r="V43" s="297"/>
      <c r="W43" s="297"/>
      <c r="X43" s="297"/>
      <c r="Y43" s="298"/>
      <c r="Z43" s="305"/>
      <c r="AA43" s="306"/>
      <c r="AB43" s="307"/>
      <c r="AC43" s="196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3" t="s">
        <v>97</v>
      </c>
      <c r="AS43" s="191" t="e">
        <f>61.582*ACOS(SIN(AE41)*SIN(AG41)+COS(AE41)*COS(AG41)*(AE42-AG42))*6076.12</f>
        <v>#VALUE!</v>
      </c>
      <c r="AT43" s="195"/>
      <c r="AU43" s="195"/>
    </row>
    <row r="44" spans="1:47" s="100" customFormat="1" ht="35.1" customHeight="1" thickTop="1" thickBot="1" x14ac:dyDescent="0.3">
      <c r="A44" s="152" t="str">
        <f>IF(Z41=1,"VERIFIED",IF(AA41=1,"CHECKED",IF(V41=1,"RECHECK",IF(X41=1,"VERIFY",IF(Y41=1,"NEED APP","NOT SCHED")))))</f>
        <v>NOT SCHED</v>
      </c>
      <c r="B44" s="323"/>
      <c r="C44" s="326"/>
      <c r="D44" s="254" t="s">
        <v>21</v>
      </c>
      <c r="E44" s="167" t="s">
        <v>0</v>
      </c>
      <c r="F44" s="171" t="s">
        <v>0</v>
      </c>
      <c r="G44" s="162" t="s">
        <v>0</v>
      </c>
      <c r="H44" s="161" t="s">
        <v>0</v>
      </c>
      <c r="I44" s="171" t="s">
        <v>0</v>
      </c>
      <c r="J44" s="162" t="s">
        <v>0</v>
      </c>
      <c r="K44" s="111" t="str">
        <f>$N$7</f>
        <v xml:space="preserve"> </v>
      </c>
      <c r="L44" s="202" t="str">
        <f>IF(E44=" ","OBS POSN N/A",AU41*6076.12)</f>
        <v>OBS POSN N/A</v>
      </c>
      <c r="M44" s="201">
        <v>0</v>
      </c>
      <c r="N44" s="264" t="str">
        <f>IF(W41=1,"Needs a Photo","Has a Photo")</f>
        <v>Has a Photo</v>
      </c>
      <c r="O44" s="263" t="s">
        <v>71</v>
      </c>
      <c r="P44" s="225" t="str">
        <f>IF(E44=" ","OBS POSN N/A",(IF(L44&gt;O41,"OFF STA","ON STA")))</f>
        <v>OBS POSN N/A</v>
      </c>
      <c r="Q44" s="412"/>
      <c r="R44" s="413"/>
      <c r="S44" s="413"/>
      <c r="T44" s="413"/>
      <c r="U44" s="299"/>
      <c r="V44" s="300"/>
      <c r="W44" s="300"/>
      <c r="X44" s="300"/>
      <c r="Y44" s="301"/>
      <c r="Z44" s="308"/>
      <c r="AA44" s="309"/>
      <c r="AB44" s="310"/>
      <c r="AC44" s="99"/>
    </row>
    <row r="45" spans="1:47" s="98" customFormat="1" ht="9" customHeight="1" thickTop="1" thickBot="1" x14ac:dyDescent="0.3">
      <c r="A45" s="185"/>
      <c r="B45" s="113" t="s">
        <v>10</v>
      </c>
      <c r="C45" s="114"/>
      <c r="D45" s="115" t="s">
        <v>11</v>
      </c>
      <c r="E45" s="164" t="s">
        <v>57</v>
      </c>
      <c r="F45" s="164" t="s">
        <v>58</v>
      </c>
      <c r="G45" s="156" t="s">
        <v>59</v>
      </c>
      <c r="H45" s="115" t="s">
        <v>57</v>
      </c>
      <c r="I45" s="164" t="s">
        <v>58</v>
      </c>
      <c r="J45" s="156" t="s">
        <v>59</v>
      </c>
      <c r="K45" s="116" t="s">
        <v>12</v>
      </c>
      <c r="L45" s="117" t="s">
        <v>13</v>
      </c>
      <c r="M45" s="117" t="s">
        <v>16</v>
      </c>
      <c r="N45" s="229" t="s">
        <v>14</v>
      </c>
      <c r="O45" s="118" t="s">
        <v>18</v>
      </c>
      <c r="P45" s="222" t="s">
        <v>67</v>
      </c>
      <c r="Q45" s="121" t="s">
        <v>63</v>
      </c>
      <c r="R45" s="122"/>
      <c r="S45" s="123" t="s">
        <v>20</v>
      </c>
      <c r="T45" s="214"/>
      <c r="U45" s="314" t="s">
        <v>100</v>
      </c>
      <c r="V45" s="339"/>
      <c r="W45" s="339"/>
      <c r="X45" s="339"/>
      <c r="Y45" s="340"/>
      <c r="Z45" s="124" t="s">
        <v>49</v>
      </c>
      <c r="AA45" s="125" t="s">
        <v>50</v>
      </c>
      <c r="AB45" s="126" t="s">
        <v>51</v>
      </c>
      <c r="AC45" s="186"/>
      <c r="AD45" s="187"/>
      <c r="AE45" s="188" t="s">
        <v>80</v>
      </c>
      <c r="AF45" s="187"/>
      <c r="AG45" s="188" t="s">
        <v>81</v>
      </c>
      <c r="AH45" s="188"/>
      <c r="AI45" s="188" t="s">
        <v>82</v>
      </c>
      <c r="AJ45" s="187"/>
      <c r="AK45" s="189" t="s">
        <v>92</v>
      </c>
      <c r="AL45" s="187"/>
      <c r="AM45" s="188"/>
      <c r="AN45" s="187"/>
      <c r="AO45" s="189" t="s">
        <v>89</v>
      </c>
      <c r="AP45" s="187"/>
      <c r="AQ45" s="188"/>
      <c r="AR45" s="187"/>
      <c r="AS45" s="188"/>
      <c r="AT45" s="187"/>
      <c r="AU45" s="187"/>
    </row>
    <row r="46" spans="1:47" s="101" customFormat="1" ht="15.95" customHeight="1" thickBot="1" x14ac:dyDescent="0.3">
      <c r="A46" s="105">
        <v>39742</v>
      </c>
      <c r="B46" s="321" t="s">
        <v>144</v>
      </c>
      <c r="C46" s="324" t="s">
        <v>0</v>
      </c>
      <c r="D46" s="253" t="s">
        <v>48</v>
      </c>
      <c r="E46" s="165">
        <v>44</v>
      </c>
      <c r="F46" s="169">
        <v>29</v>
      </c>
      <c r="G46" s="106">
        <v>29.4</v>
      </c>
      <c r="H46" s="145">
        <v>73</v>
      </c>
      <c r="I46" s="169">
        <v>14</v>
      </c>
      <c r="J46" s="106">
        <v>39</v>
      </c>
      <c r="K46" s="327" t="s">
        <v>0</v>
      </c>
      <c r="L46" s="329" t="s">
        <v>0</v>
      </c>
      <c r="M46" s="276">
        <v>51.5</v>
      </c>
      <c r="N46" s="277">
        <f>IF(M46=" "," ",(M46+$L$7-M49))</f>
        <v>51.5</v>
      </c>
      <c r="O46" s="279">
        <v>500</v>
      </c>
      <c r="P46" s="281">
        <v>42641</v>
      </c>
      <c r="Q46" s="119">
        <v>43221</v>
      </c>
      <c r="R46" s="120">
        <v>43374</v>
      </c>
      <c r="S46" s="283" t="s">
        <v>142</v>
      </c>
      <c r="T46" s="284"/>
      <c r="U46" s="215">
        <v>1</v>
      </c>
      <c r="V46" s="127" t="s">
        <v>0</v>
      </c>
      <c r="W46" s="128" t="s">
        <v>0</v>
      </c>
      <c r="X46" s="129" t="s">
        <v>0</v>
      </c>
      <c r="Y46" s="130" t="s">
        <v>0</v>
      </c>
      <c r="Z46" s="147" t="s">
        <v>0</v>
      </c>
      <c r="AA46" s="146" t="s">
        <v>0</v>
      </c>
      <c r="AB46" s="148" t="s">
        <v>0</v>
      </c>
      <c r="AC46" s="190" t="s">
        <v>48</v>
      </c>
      <c r="AD46" s="193" t="s">
        <v>76</v>
      </c>
      <c r="AE46" s="192">
        <f>E46+F46/60+G46/60/60</f>
        <v>44.491500000000002</v>
      </c>
      <c r="AF46" s="193" t="s">
        <v>77</v>
      </c>
      <c r="AG46" s="192" t="e">
        <f>E49+F49/60+G49/60/60</f>
        <v>#VALUE!</v>
      </c>
      <c r="AH46" s="199" t="s">
        <v>83</v>
      </c>
      <c r="AI46" s="192" t="e">
        <f>AG46-AE46</f>
        <v>#VALUE!</v>
      </c>
      <c r="AJ46" s="193" t="s">
        <v>85</v>
      </c>
      <c r="AK46" s="192" t="e">
        <f>AI47*60*COS((AE46+AG46)/2*PI()/180)</f>
        <v>#VALUE!</v>
      </c>
      <c r="AL46" s="193" t="s">
        <v>87</v>
      </c>
      <c r="AM46" s="192" t="e">
        <f>AK46*6076.12</f>
        <v>#VALUE!</v>
      </c>
      <c r="AN46" s="193" t="s">
        <v>90</v>
      </c>
      <c r="AO46" s="192">
        <f>AE46*PI()/180</f>
        <v>0.77652316415105715</v>
      </c>
      <c r="AP46" s="193" t="s">
        <v>93</v>
      </c>
      <c r="AQ46" s="192" t="e">
        <f>AG46 *PI()/180</f>
        <v>#VALUE!</v>
      </c>
      <c r="AR46" s="193" t="s">
        <v>95</v>
      </c>
      <c r="AS46" s="192" t="e">
        <f>1*ATAN2(COS(AO46)*SIN(AQ46)-SIN(AO46)*COS(AQ46)*COS(AQ47-AO47),SIN(AQ47-AO47)*COS(AQ46))</f>
        <v>#VALUE!</v>
      </c>
      <c r="AT46" s="194" t="s">
        <v>98</v>
      </c>
      <c r="AU46" s="200" t="e">
        <f>SQRT(AK47*AK47+AK46*AK46)</f>
        <v>#VALUE!</v>
      </c>
    </row>
    <row r="47" spans="1:47" s="101" customFormat="1" ht="15.95" customHeight="1" thickTop="1" thickBot="1" x14ac:dyDescent="0.3">
      <c r="A47" s="154">
        <v>100118035160</v>
      </c>
      <c r="B47" s="322"/>
      <c r="C47" s="325"/>
      <c r="D47" s="253" t="s">
        <v>53</v>
      </c>
      <c r="E47" s="166">
        <f t="shared" ref="E47:J47" si="12">E46</f>
        <v>44</v>
      </c>
      <c r="F47" s="170">
        <f t="shared" si="12"/>
        <v>29</v>
      </c>
      <c r="G47" s="159">
        <f t="shared" si="12"/>
        <v>29.4</v>
      </c>
      <c r="H47" s="133">
        <f t="shared" si="12"/>
        <v>73</v>
      </c>
      <c r="I47" s="170">
        <f t="shared" si="12"/>
        <v>14</v>
      </c>
      <c r="J47" s="160">
        <f t="shared" si="12"/>
        <v>39</v>
      </c>
      <c r="K47" s="328"/>
      <c r="L47" s="330"/>
      <c r="M47" s="276"/>
      <c r="N47" s="278"/>
      <c r="O47" s="280"/>
      <c r="P47" s="282"/>
      <c r="Q47" s="288" t="s">
        <v>145</v>
      </c>
      <c r="R47" s="410"/>
      <c r="S47" s="410"/>
      <c r="T47" s="410"/>
      <c r="U47" s="293" t="s">
        <v>102</v>
      </c>
      <c r="V47" s="294"/>
      <c r="W47" s="294"/>
      <c r="X47" s="294"/>
      <c r="Y47" s="295"/>
      <c r="Z47" s="360" t="s">
        <v>133</v>
      </c>
      <c r="AA47" s="361"/>
      <c r="AB47" s="362"/>
      <c r="AC47" s="190" t="s">
        <v>21</v>
      </c>
      <c r="AD47" s="193" t="s">
        <v>78</v>
      </c>
      <c r="AE47" s="192">
        <f>H46+I46/60+J46/60/60</f>
        <v>73.244166666666672</v>
      </c>
      <c r="AF47" s="193" t="s">
        <v>79</v>
      </c>
      <c r="AG47" s="192" t="e">
        <f>H49+I49/60+J49/60/60</f>
        <v>#VALUE!</v>
      </c>
      <c r="AH47" s="199" t="s">
        <v>84</v>
      </c>
      <c r="AI47" s="192" t="e">
        <f>AE47-AG47</f>
        <v>#VALUE!</v>
      </c>
      <c r="AJ47" s="193" t="s">
        <v>86</v>
      </c>
      <c r="AK47" s="192" t="e">
        <f>AI46*60</f>
        <v>#VALUE!</v>
      </c>
      <c r="AL47" s="193" t="s">
        <v>88</v>
      </c>
      <c r="AM47" s="192" t="e">
        <f>AK47*6076.12</f>
        <v>#VALUE!</v>
      </c>
      <c r="AN47" s="193" t="s">
        <v>91</v>
      </c>
      <c r="AO47" s="192">
        <f>AE47*PI()/180</f>
        <v>1.2783518662128135</v>
      </c>
      <c r="AP47" s="193" t="s">
        <v>94</v>
      </c>
      <c r="AQ47" s="192" t="e">
        <f>AG47*PI()/180</f>
        <v>#VALUE!</v>
      </c>
      <c r="AR47" s="193" t="s">
        <v>96</v>
      </c>
      <c r="AS47" s="191" t="e">
        <f>IF(360+AS46/(2*PI())*360&gt;360,AS46/(PI())*360,360+AS46/(2*PI())*360)</f>
        <v>#VALUE!</v>
      </c>
      <c r="AT47" s="195"/>
      <c r="AU47" s="195"/>
    </row>
    <row r="48" spans="1:47" s="101" customFormat="1" ht="15.95" customHeight="1" thickBot="1" x14ac:dyDescent="0.3">
      <c r="A48" s="271">
        <v>8</v>
      </c>
      <c r="B48" s="322"/>
      <c r="C48" s="325"/>
      <c r="D48" s="253" t="s">
        <v>54</v>
      </c>
      <c r="E48" s="166">
        <f t="shared" ref="E48:J48" si="13">E47</f>
        <v>44</v>
      </c>
      <c r="F48" s="170">
        <f t="shared" si="13"/>
        <v>29</v>
      </c>
      <c r="G48" s="159">
        <f t="shared" si="13"/>
        <v>29.4</v>
      </c>
      <c r="H48" s="133">
        <f t="shared" si="13"/>
        <v>73</v>
      </c>
      <c r="I48" s="170">
        <f t="shared" si="13"/>
        <v>14</v>
      </c>
      <c r="J48" s="160">
        <f t="shared" si="13"/>
        <v>39</v>
      </c>
      <c r="K48" s="107" t="s">
        <v>15</v>
      </c>
      <c r="L48" s="209" t="s">
        <v>99</v>
      </c>
      <c r="M48" s="108" t="s">
        <v>61</v>
      </c>
      <c r="N48" s="109" t="s">
        <v>4</v>
      </c>
      <c r="O48" s="110" t="s">
        <v>17</v>
      </c>
      <c r="P48" s="223" t="s">
        <v>19</v>
      </c>
      <c r="Q48" s="411"/>
      <c r="R48" s="410"/>
      <c r="S48" s="410"/>
      <c r="T48" s="410"/>
      <c r="U48" s="296"/>
      <c r="V48" s="297"/>
      <c r="W48" s="297"/>
      <c r="X48" s="297"/>
      <c r="Y48" s="298"/>
      <c r="Z48" s="305"/>
      <c r="AA48" s="306"/>
      <c r="AB48" s="307"/>
      <c r="AC48" s="196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3" t="s">
        <v>97</v>
      </c>
      <c r="AS48" s="191" t="e">
        <f>61.582*ACOS(SIN(AE46)*SIN(AG46)+COS(AE46)*COS(AG46)*(AE47-AG47))*6076.12</f>
        <v>#VALUE!</v>
      </c>
      <c r="AT48" s="195"/>
      <c r="AU48" s="195"/>
    </row>
    <row r="49" spans="1:47" s="100" customFormat="1" ht="35.1" customHeight="1" thickTop="1" thickBot="1" x14ac:dyDescent="0.3">
      <c r="A49" s="152" t="str">
        <f>IF(Z46=1,"VERIFIED",IF(AA46=1,"CHECKED",IF(V46=1,"RECHECK",IF(X46=1,"VERIFY",IF(Y46=1,"NEED APP","NOT SCHED")))))</f>
        <v>NOT SCHED</v>
      </c>
      <c r="B49" s="323"/>
      <c r="C49" s="326"/>
      <c r="D49" s="254" t="s">
        <v>21</v>
      </c>
      <c r="E49" s="167" t="s">
        <v>0</v>
      </c>
      <c r="F49" s="171" t="s">
        <v>0</v>
      </c>
      <c r="G49" s="162" t="s">
        <v>0</v>
      </c>
      <c r="H49" s="161" t="s">
        <v>0</v>
      </c>
      <c r="I49" s="171" t="s">
        <v>0</v>
      </c>
      <c r="J49" s="162" t="s">
        <v>0</v>
      </c>
      <c r="K49" s="111" t="str">
        <f>$N$7</f>
        <v xml:space="preserve"> </v>
      </c>
      <c r="L49" s="202" t="str">
        <f>IF(E49=" ","OBS POSN N/A",AU46*6076.12)</f>
        <v>OBS POSN N/A</v>
      </c>
      <c r="M49" s="201">
        <v>0</v>
      </c>
      <c r="N49" s="264" t="str">
        <f>IF(W46=1,"Needs a Photo","Has a Photo")</f>
        <v>Has a Photo</v>
      </c>
      <c r="O49" s="263" t="s">
        <v>71</v>
      </c>
      <c r="P49" s="225" t="str">
        <f>IF(E49=" ","OBS POSN N/A",(IF(L49&gt;O46,"OFF STA","ON STA")))</f>
        <v>OBS POSN N/A</v>
      </c>
      <c r="Q49" s="412"/>
      <c r="R49" s="413"/>
      <c r="S49" s="413"/>
      <c r="T49" s="413"/>
      <c r="U49" s="299"/>
      <c r="V49" s="300"/>
      <c r="W49" s="300"/>
      <c r="X49" s="300"/>
      <c r="Y49" s="301"/>
      <c r="Z49" s="308"/>
      <c r="AA49" s="309"/>
      <c r="AB49" s="310"/>
      <c r="AC49" s="99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</row>
    <row r="50" spans="1:47" s="98" customFormat="1" ht="9" customHeight="1" thickTop="1" thickBot="1" x14ac:dyDescent="0.3">
      <c r="A50" s="185"/>
      <c r="B50" s="113" t="s">
        <v>10</v>
      </c>
      <c r="C50" s="114"/>
      <c r="D50" s="115" t="s">
        <v>11</v>
      </c>
      <c r="E50" s="164" t="s">
        <v>57</v>
      </c>
      <c r="F50" s="164" t="s">
        <v>58</v>
      </c>
      <c r="G50" s="156" t="s">
        <v>59</v>
      </c>
      <c r="H50" s="115" t="s">
        <v>57</v>
      </c>
      <c r="I50" s="164" t="s">
        <v>58</v>
      </c>
      <c r="J50" s="156" t="s">
        <v>59</v>
      </c>
      <c r="K50" s="116" t="s">
        <v>12</v>
      </c>
      <c r="L50" s="117" t="s">
        <v>13</v>
      </c>
      <c r="M50" s="117" t="s">
        <v>16</v>
      </c>
      <c r="N50" s="229" t="s">
        <v>14</v>
      </c>
      <c r="O50" s="118" t="s">
        <v>18</v>
      </c>
      <c r="P50" s="222" t="s">
        <v>67</v>
      </c>
      <c r="Q50" s="121" t="s">
        <v>63</v>
      </c>
      <c r="R50" s="122"/>
      <c r="S50" s="123" t="s">
        <v>20</v>
      </c>
      <c r="T50" s="214"/>
      <c r="U50" s="314" t="s">
        <v>100</v>
      </c>
      <c r="V50" s="339"/>
      <c r="W50" s="339"/>
      <c r="X50" s="339"/>
      <c r="Y50" s="340"/>
      <c r="Z50" s="149" t="s">
        <v>49</v>
      </c>
      <c r="AA50" s="150" t="s">
        <v>50</v>
      </c>
      <c r="AB50" s="151" t="s">
        <v>51</v>
      </c>
      <c r="AC50" s="186"/>
      <c r="AD50" s="187"/>
      <c r="AE50" s="188" t="s">
        <v>80</v>
      </c>
      <c r="AF50" s="187"/>
      <c r="AG50" s="188" t="s">
        <v>81</v>
      </c>
      <c r="AH50" s="188"/>
      <c r="AI50" s="188" t="s">
        <v>82</v>
      </c>
      <c r="AJ50" s="187"/>
      <c r="AK50" s="189" t="s">
        <v>92</v>
      </c>
      <c r="AL50" s="187"/>
      <c r="AM50" s="188"/>
      <c r="AN50" s="187"/>
      <c r="AO50" s="189" t="s">
        <v>89</v>
      </c>
      <c r="AP50" s="187"/>
      <c r="AQ50" s="188"/>
      <c r="AR50" s="187"/>
      <c r="AS50" s="188"/>
      <c r="AT50" s="187"/>
      <c r="AU50" s="187"/>
    </row>
    <row r="51" spans="1:47" s="101" customFormat="1" ht="15.95" customHeight="1" thickBot="1" x14ac:dyDescent="0.3">
      <c r="A51" s="105">
        <v>39745</v>
      </c>
      <c r="B51" s="321" t="s">
        <v>146</v>
      </c>
      <c r="C51" s="324" t="s">
        <v>0</v>
      </c>
      <c r="D51" s="253" t="s">
        <v>48</v>
      </c>
      <c r="E51" s="165">
        <v>44</v>
      </c>
      <c r="F51" s="169">
        <v>25</v>
      </c>
      <c r="G51" s="106">
        <v>0</v>
      </c>
      <c r="H51" s="145">
        <v>73</v>
      </c>
      <c r="I51" s="169">
        <v>14</v>
      </c>
      <c r="J51" s="106">
        <v>23</v>
      </c>
      <c r="K51" s="327" t="s">
        <v>0</v>
      </c>
      <c r="L51" s="329" t="s">
        <v>0</v>
      </c>
      <c r="M51" s="276">
        <v>16</v>
      </c>
      <c r="N51" s="277">
        <f>IF(M51=" "," ",(M51+$L$7-M54))</f>
        <v>16</v>
      </c>
      <c r="O51" s="279">
        <v>50</v>
      </c>
      <c r="P51" s="414">
        <v>41854</v>
      </c>
      <c r="Q51" s="119">
        <v>43221</v>
      </c>
      <c r="R51" s="120">
        <v>43374</v>
      </c>
      <c r="S51" s="283" t="s">
        <v>70</v>
      </c>
      <c r="T51" s="284"/>
      <c r="U51" s="215">
        <v>1</v>
      </c>
      <c r="V51" s="127" t="s">
        <v>0</v>
      </c>
      <c r="W51" s="128">
        <v>1</v>
      </c>
      <c r="X51" s="129">
        <v>1</v>
      </c>
      <c r="Y51" s="130" t="s">
        <v>0</v>
      </c>
      <c r="Z51" s="147" t="s">
        <v>0</v>
      </c>
      <c r="AA51" s="146" t="s">
        <v>0</v>
      </c>
      <c r="AB51" s="148" t="s">
        <v>0</v>
      </c>
      <c r="AC51" s="190" t="s">
        <v>48</v>
      </c>
      <c r="AD51" s="193" t="s">
        <v>76</v>
      </c>
      <c r="AE51" s="192">
        <f>E51+F51/60+G51/60/60</f>
        <v>44.416666666666664</v>
      </c>
      <c r="AF51" s="193" t="s">
        <v>77</v>
      </c>
      <c r="AG51" s="192" t="e">
        <f>E54+F54/60+G54/60/60</f>
        <v>#VALUE!</v>
      </c>
      <c r="AH51" s="199" t="s">
        <v>83</v>
      </c>
      <c r="AI51" s="192" t="e">
        <f>AG51-AE51</f>
        <v>#VALUE!</v>
      </c>
      <c r="AJ51" s="193" t="s">
        <v>85</v>
      </c>
      <c r="AK51" s="192" t="e">
        <f>AI52*60*COS((AE51+AG51)/2*PI()/180)</f>
        <v>#VALUE!</v>
      </c>
      <c r="AL51" s="193" t="s">
        <v>87</v>
      </c>
      <c r="AM51" s="192" t="e">
        <f>AK51*6076.12</f>
        <v>#VALUE!</v>
      </c>
      <c r="AN51" s="193" t="s">
        <v>90</v>
      </c>
      <c r="AO51" s="192">
        <f>AE51*PI()/180</f>
        <v>0.77521707609414803</v>
      </c>
      <c r="AP51" s="193" t="s">
        <v>93</v>
      </c>
      <c r="AQ51" s="192" t="e">
        <f>AG51 *PI()/180</f>
        <v>#VALUE!</v>
      </c>
      <c r="AR51" s="193" t="s">
        <v>95</v>
      </c>
      <c r="AS51" s="192" t="e">
        <f>1*ATAN2(COS(AO51)*SIN(AQ51)-SIN(AO51)*COS(AQ51)*COS(AQ52-AO52),SIN(AQ52-AO52)*COS(AQ51))</f>
        <v>#VALUE!</v>
      </c>
      <c r="AT51" s="194" t="s">
        <v>98</v>
      </c>
      <c r="AU51" s="200" t="e">
        <f>SQRT(AK52*AK52+AK51*AK51)</f>
        <v>#VALUE!</v>
      </c>
    </row>
    <row r="52" spans="1:47" s="101" customFormat="1" ht="15.95" customHeight="1" thickTop="1" thickBot="1" x14ac:dyDescent="0.3">
      <c r="A52" s="154">
        <v>200100021624</v>
      </c>
      <c r="B52" s="322"/>
      <c r="C52" s="325"/>
      <c r="D52" s="253" t="s">
        <v>53</v>
      </c>
      <c r="E52" s="166">
        <f t="shared" ref="E52:J52" si="14">E51</f>
        <v>44</v>
      </c>
      <c r="F52" s="170">
        <f t="shared" si="14"/>
        <v>25</v>
      </c>
      <c r="G52" s="159">
        <f t="shared" si="14"/>
        <v>0</v>
      </c>
      <c r="H52" s="133">
        <f t="shared" si="14"/>
        <v>73</v>
      </c>
      <c r="I52" s="170">
        <f t="shared" si="14"/>
        <v>14</v>
      </c>
      <c r="J52" s="160">
        <f t="shared" si="14"/>
        <v>23</v>
      </c>
      <c r="K52" s="328"/>
      <c r="L52" s="330"/>
      <c r="M52" s="276"/>
      <c r="N52" s="278"/>
      <c r="O52" s="280"/>
      <c r="P52" s="415"/>
      <c r="Q52" s="355" t="s">
        <v>147</v>
      </c>
      <c r="R52" s="356"/>
      <c r="S52" s="356"/>
      <c r="T52" s="356"/>
      <c r="U52" s="341" t="s">
        <v>103</v>
      </c>
      <c r="V52" s="342"/>
      <c r="W52" s="342"/>
      <c r="X52" s="342"/>
      <c r="Y52" s="343"/>
      <c r="Z52" s="360" t="s">
        <v>133</v>
      </c>
      <c r="AA52" s="361"/>
      <c r="AB52" s="362"/>
      <c r="AC52" s="190" t="s">
        <v>21</v>
      </c>
      <c r="AD52" s="193" t="s">
        <v>78</v>
      </c>
      <c r="AE52" s="192">
        <f>H51+I51/60+J51/60/60</f>
        <v>73.239722222222227</v>
      </c>
      <c r="AF52" s="193" t="s">
        <v>79</v>
      </c>
      <c r="AG52" s="192" t="e">
        <f>H54+I54/60+J54/60/60</f>
        <v>#VALUE!</v>
      </c>
      <c r="AH52" s="199" t="s">
        <v>84</v>
      </c>
      <c r="AI52" s="192" t="e">
        <f>AE52-AG52</f>
        <v>#VALUE!</v>
      </c>
      <c r="AJ52" s="193" t="s">
        <v>86</v>
      </c>
      <c r="AK52" s="192" t="e">
        <f>AI51*60</f>
        <v>#VALUE!</v>
      </c>
      <c r="AL52" s="193" t="s">
        <v>88</v>
      </c>
      <c r="AM52" s="192" t="e">
        <f>AK52*6076.12</f>
        <v>#VALUE!</v>
      </c>
      <c r="AN52" s="193" t="s">
        <v>91</v>
      </c>
      <c r="AO52" s="192">
        <f>AE52*PI()/180</f>
        <v>1.278274296023836</v>
      </c>
      <c r="AP52" s="193" t="s">
        <v>94</v>
      </c>
      <c r="AQ52" s="192" t="e">
        <f>AG52*PI()/180</f>
        <v>#VALUE!</v>
      </c>
      <c r="AR52" s="193" t="s">
        <v>96</v>
      </c>
      <c r="AS52" s="191" t="e">
        <f>IF(360+AS51/(2*PI())*360&gt;360,AS51/(PI())*360,360+AS51/(2*PI())*360)</f>
        <v>#VALUE!</v>
      </c>
      <c r="AT52" s="195"/>
      <c r="AU52" s="195"/>
    </row>
    <row r="53" spans="1:47" s="101" customFormat="1" ht="15.95" customHeight="1" thickBot="1" x14ac:dyDescent="0.3">
      <c r="A53" s="271">
        <v>9</v>
      </c>
      <c r="B53" s="322"/>
      <c r="C53" s="325"/>
      <c r="D53" s="253" t="s">
        <v>54</v>
      </c>
      <c r="E53" s="166">
        <f t="shared" ref="E53:J53" si="15">E52</f>
        <v>44</v>
      </c>
      <c r="F53" s="170">
        <f t="shared" si="15"/>
        <v>25</v>
      </c>
      <c r="G53" s="159">
        <f t="shared" si="15"/>
        <v>0</v>
      </c>
      <c r="H53" s="133">
        <f t="shared" si="15"/>
        <v>73</v>
      </c>
      <c r="I53" s="170">
        <f t="shared" si="15"/>
        <v>14</v>
      </c>
      <c r="J53" s="160">
        <f t="shared" si="15"/>
        <v>23</v>
      </c>
      <c r="K53" s="107" t="s">
        <v>15</v>
      </c>
      <c r="L53" s="209" t="s">
        <v>99</v>
      </c>
      <c r="M53" s="108" t="s">
        <v>61</v>
      </c>
      <c r="N53" s="109" t="s">
        <v>4</v>
      </c>
      <c r="O53" s="110" t="s">
        <v>17</v>
      </c>
      <c r="P53" s="223" t="s">
        <v>19</v>
      </c>
      <c r="Q53" s="357"/>
      <c r="R53" s="356"/>
      <c r="S53" s="356"/>
      <c r="T53" s="356"/>
      <c r="U53" s="344"/>
      <c r="V53" s="345"/>
      <c r="W53" s="345"/>
      <c r="X53" s="345"/>
      <c r="Y53" s="346"/>
      <c r="Z53" s="305"/>
      <c r="AA53" s="306"/>
      <c r="AB53" s="307"/>
      <c r="AC53" s="196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3" t="s">
        <v>97</v>
      </c>
      <c r="AS53" s="191" t="e">
        <f>61.582*ACOS(SIN(AE51)*SIN(AG51)+COS(AE51)*COS(AG51)*(AE52-AG52))*6076.12</f>
        <v>#VALUE!</v>
      </c>
      <c r="AT53" s="195"/>
      <c r="AU53" s="195"/>
    </row>
    <row r="54" spans="1:47" s="100" customFormat="1" ht="35.1" customHeight="1" thickTop="1" thickBot="1" x14ac:dyDescent="0.3">
      <c r="A54" s="256" t="str">
        <f>IF(Z51=1,"VERIFIED",IF(AA51=1,"CHECKED",IF(V51=1,"RECHECK",IF(X51=1,"VERIFY",IF(Y51=1,"NEED APP","NOT SCHED")))))</f>
        <v>VERIFY</v>
      </c>
      <c r="B54" s="323"/>
      <c r="C54" s="326"/>
      <c r="D54" s="254" t="s">
        <v>21</v>
      </c>
      <c r="E54" s="167" t="s">
        <v>0</v>
      </c>
      <c r="F54" s="171" t="s">
        <v>0</v>
      </c>
      <c r="G54" s="162" t="s">
        <v>0</v>
      </c>
      <c r="H54" s="161" t="s">
        <v>0</v>
      </c>
      <c r="I54" s="171" t="s">
        <v>0</v>
      </c>
      <c r="J54" s="162" t="s">
        <v>0</v>
      </c>
      <c r="K54" s="111" t="str">
        <f>$N$7</f>
        <v xml:space="preserve"> </v>
      </c>
      <c r="L54" s="202" t="str">
        <f>IF(E54=" ","OBS POSN N/A",AU51*6076.12)</f>
        <v>OBS POSN N/A</v>
      </c>
      <c r="M54" s="201">
        <v>0</v>
      </c>
      <c r="N54" s="265" t="str">
        <f>IF(W51=1,"Needs a Photo","Has a Photo")</f>
        <v>Needs a Photo</v>
      </c>
      <c r="O54" s="153" t="s">
        <v>71</v>
      </c>
      <c r="P54" s="225" t="str">
        <f>IF(E54=" ","OBS POSN N/A",(IF(L54&gt;O51,"OFF STA","ON STA")))</f>
        <v>OBS POSN N/A</v>
      </c>
      <c r="Q54" s="358"/>
      <c r="R54" s="359"/>
      <c r="S54" s="359"/>
      <c r="T54" s="359"/>
      <c r="U54" s="347"/>
      <c r="V54" s="348"/>
      <c r="W54" s="348"/>
      <c r="X54" s="348"/>
      <c r="Y54" s="349"/>
      <c r="Z54" s="308"/>
      <c r="AA54" s="309"/>
      <c r="AB54" s="310"/>
      <c r="AC54" s="99"/>
    </row>
    <row r="55" spans="1:47" s="98" customFormat="1" ht="9" customHeight="1" thickTop="1" thickBot="1" x14ac:dyDescent="0.3">
      <c r="A55" s="185"/>
      <c r="B55" s="113" t="s">
        <v>10</v>
      </c>
      <c r="C55" s="114"/>
      <c r="D55" s="115" t="s">
        <v>11</v>
      </c>
      <c r="E55" s="164" t="s">
        <v>57</v>
      </c>
      <c r="F55" s="164" t="s">
        <v>58</v>
      </c>
      <c r="G55" s="156" t="s">
        <v>59</v>
      </c>
      <c r="H55" s="115" t="s">
        <v>57</v>
      </c>
      <c r="I55" s="164" t="s">
        <v>58</v>
      </c>
      <c r="J55" s="156" t="s">
        <v>59</v>
      </c>
      <c r="K55" s="116" t="s">
        <v>12</v>
      </c>
      <c r="L55" s="117" t="s">
        <v>13</v>
      </c>
      <c r="M55" s="117" t="s">
        <v>16</v>
      </c>
      <c r="N55" s="229" t="s">
        <v>14</v>
      </c>
      <c r="O55" s="118" t="s">
        <v>18</v>
      </c>
      <c r="P55" s="222" t="s">
        <v>67</v>
      </c>
      <c r="Q55" s="121" t="s">
        <v>63</v>
      </c>
      <c r="R55" s="122"/>
      <c r="S55" s="123" t="s">
        <v>20</v>
      </c>
      <c r="T55" s="214"/>
      <c r="U55" s="314" t="s">
        <v>100</v>
      </c>
      <c r="V55" s="339"/>
      <c r="W55" s="339"/>
      <c r="X55" s="339"/>
      <c r="Y55" s="340"/>
      <c r="Z55" s="149" t="s">
        <v>49</v>
      </c>
      <c r="AA55" s="150" t="s">
        <v>50</v>
      </c>
      <c r="AB55" s="151" t="s">
        <v>51</v>
      </c>
      <c r="AC55" s="186"/>
      <c r="AD55" s="187"/>
      <c r="AE55" s="188" t="s">
        <v>80</v>
      </c>
      <c r="AF55" s="187"/>
      <c r="AG55" s="188" t="s">
        <v>81</v>
      </c>
      <c r="AH55" s="188"/>
      <c r="AI55" s="188" t="s">
        <v>82</v>
      </c>
      <c r="AJ55" s="187"/>
      <c r="AK55" s="189" t="s">
        <v>92</v>
      </c>
      <c r="AL55" s="187"/>
      <c r="AM55" s="188"/>
      <c r="AN55" s="187"/>
      <c r="AO55" s="189" t="s">
        <v>89</v>
      </c>
      <c r="AP55" s="187"/>
      <c r="AQ55" s="188"/>
      <c r="AR55" s="187"/>
      <c r="AS55" s="188"/>
      <c r="AT55" s="187"/>
      <c r="AU55" s="187"/>
    </row>
    <row r="56" spans="1:47" s="101" customFormat="1" ht="15.95" customHeight="1" thickBot="1" x14ac:dyDescent="0.3">
      <c r="A56" s="105">
        <v>39750</v>
      </c>
      <c r="B56" s="321" t="s">
        <v>148</v>
      </c>
      <c r="C56" s="324" t="s">
        <v>0</v>
      </c>
      <c r="D56" s="253" t="s">
        <v>48</v>
      </c>
      <c r="E56" s="165">
        <v>44</v>
      </c>
      <c r="F56" s="169">
        <v>24</v>
      </c>
      <c r="G56" s="106">
        <v>51</v>
      </c>
      <c r="H56" s="145">
        <v>73</v>
      </c>
      <c r="I56" s="169">
        <v>14</v>
      </c>
      <c r="J56" s="106">
        <v>23</v>
      </c>
      <c r="K56" s="327" t="s">
        <v>0</v>
      </c>
      <c r="L56" s="329" t="s">
        <v>0</v>
      </c>
      <c r="M56" s="276">
        <v>11</v>
      </c>
      <c r="N56" s="277">
        <f>IF(M56=" "," ",(M56+$L$7-M59))</f>
        <v>11</v>
      </c>
      <c r="O56" s="279">
        <v>50</v>
      </c>
      <c r="P56" s="281">
        <v>42993</v>
      </c>
      <c r="Q56" s="119">
        <v>43221</v>
      </c>
      <c r="R56" s="120">
        <v>43405</v>
      </c>
      <c r="S56" s="283" t="s">
        <v>70</v>
      </c>
      <c r="T56" s="284"/>
      <c r="U56" s="215">
        <v>1</v>
      </c>
      <c r="V56" s="127">
        <v>1</v>
      </c>
      <c r="W56" s="128">
        <v>1</v>
      </c>
      <c r="X56" s="129" t="s">
        <v>0</v>
      </c>
      <c r="Y56" s="130" t="s">
        <v>0</v>
      </c>
      <c r="Z56" s="147" t="s">
        <v>0</v>
      </c>
      <c r="AA56" s="146" t="s">
        <v>0</v>
      </c>
      <c r="AB56" s="148" t="s">
        <v>0</v>
      </c>
      <c r="AC56" s="190" t="s">
        <v>48</v>
      </c>
      <c r="AD56" s="193" t="s">
        <v>76</v>
      </c>
      <c r="AE56" s="192">
        <f>E56+F56/60+G56/60/60</f>
        <v>44.414166666666667</v>
      </c>
      <c r="AF56" s="193" t="s">
        <v>77</v>
      </c>
      <c r="AG56" s="192" t="e">
        <f>E59+F59/60+G59/60/60</f>
        <v>#VALUE!</v>
      </c>
      <c r="AH56" s="199" t="s">
        <v>83</v>
      </c>
      <c r="AI56" s="192" t="e">
        <f>AG56-AE56</f>
        <v>#VALUE!</v>
      </c>
      <c r="AJ56" s="193" t="s">
        <v>85</v>
      </c>
      <c r="AK56" s="192" t="e">
        <f>AI57*60*COS((AE56+AG56)/2*PI()/180)</f>
        <v>#VALUE!</v>
      </c>
      <c r="AL56" s="193" t="s">
        <v>87</v>
      </c>
      <c r="AM56" s="192" t="e">
        <f>AK56*6076.12</f>
        <v>#VALUE!</v>
      </c>
      <c r="AN56" s="193" t="s">
        <v>90</v>
      </c>
      <c r="AO56" s="192">
        <f>AE56*PI()/180</f>
        <v>0.77517344286284806</v>
      </c>
      <c r="AP56" s="193" t="s">
        <v>93</v>
      </c>
      <c r="AQ56" s="192" t="e">
        <f>AG56 *PI()/180</f>
        <v>#VALUE!</v>
      </c>
      <c r="AR56" s="193" t="s">
        <v>95</v>
      </c>
      <c r="AS56" s="192" t="e">
        <f>1*ATAN2(COS(AO56)*SIN(AQ56)-SIN(AO56)*COS(AQ56)*COS(AQ57-AO57),SIN(AQ57-AO57)*COS(AQ56))</f>
        <v>#VALUE!</v>
      </c>
      <c r="AT56" s="194" t="s">
        <v>98</v>
      </c>
      <c r="AU56" s="200" t="e">
        <f>SQRT(AK57*AK57+AK56*AK56)</f>
        <v>#VALUE!</v>
      </c>
    </row>
    <row r="57" spans="1:47" s="101" customFormat="1" ht="15.95" customHeight="1" thickTop="1" thickBot="1" x14ac:dyDescent="0.3">
      <c r="A57" s="154">
        <v>200100218719</v>
      </c>
      <c r="B57" s="322"/>
      <c r="C57" s="325"/>
      <c r="D57" s="253" t="s">
        <v>53</v>
      </c>
      <c r="E57" s="166">
        <f t="shared" ref="E57:J57" si="16">E56</f>
        <v>44</v>
      </c>
      <c r="F57" s="170">
        <f t="shared" si="16"/>
        <v>24</v>
      </c>
      <c r="G57" s="159">
        <f t="shared" si="16"/>
        <v>51</v>
      </c>
      <c r="H57" s="133">
        <f t="shared" si="16"/>
        <v>73</v>
      </c>
      <c r="I57" s="170">
        <f t="shared" si="16"/>
        <v>14</v>
      </c>
      <c r="J57" s="160">
        <f t="shared" si="16"/>
        <v>23</v>
      </c>
      <c r="K57" s="328"/>
      <c r="L57" s="330"/>
      <c r="M57" s="276"/>
      <c r="N57" s="278"/>
      <c r="O57" s="280"/>
      <c r="P57" s="282"/>
      <c r="Q57" s="355" t="s">
        <v>149</v>
      </c>
      <c r="R57" s="356"/>
      <c r="S57" s="356"/>
      <c r="T57" s="356"/>
      <c r="U57" s="341" t="s">
        <v>104</v>
      </c>
      <c r="V57" s="342"/>
      <c r="W57" s="342"/>
      <c r="X57" s="342"/>
      <c r="Y57" s="343"/>
      <c r="Z57" s="360" t="s">
        <v>133</v>
      </c>
      <c r="AA57" s="361"/>
      <c r="AB57" s="362"/>
      <c r="AC57" s="190" t="s">
        <v>21</v>
      </c>
      <c r="AD57" s="193" t="s">
        <v>78</v>
      </c>
      <c r="AE57" s="192">
        <f>H56+I56/60+J56/60/60</f>
        <v>73.239722222222227</v>
      </c>
      <c r="AF57" s="193" t="s">
        <v>79</v>
      </c>
      <c r="AG57" s="192" t="e">
        <f>H59+I59/60+J59/60/60</f>
        <v>#VALUE!</v>
      </c>
      <c r="AH57" s="199" t="s">
        <v>84</v>
      </c>
      <c r="AI57" s="192" t="e">
        <f>AE57-AG57</f>
        <v>#VALUE!</v>
      </c>
      <c r="AJ57" s="193" t="s">
        <v>86</v>
      </c>
      <c r="AK57" s="192" t="e">
        <f>AI56*60</f>
        <v>#VALUE!</v>
      </c>
      <c r="AL57" s="193" t="s">
        <v>88</v>
      </c>
      <c r="AM57" s="192" t="e">
        <f>AK57*6076.12</f>
        <v>#VALUE!</v>
      </c>
      <c r="AN57" s="193" t="s">
        <v>91</v>
      </c>
      <c r="AO57" s="192">
        <f>AE57*PI()/180</f>
        <v>1.278274296023836</v>
      </c>
      <c r="AP57" s="193" t="s">
        <v>94</v>
      </c>
      <c r="AQ57" s="192" t="e">
        <f>AG57*PI()/180</f>
        <v>#VALUE!</v>
      </c>
      <c r="AR57" s="193" t="s">
        <v>96</v>
      </c>
      <c r="AS57" s="191" t="e">
        <f>IF(360+AS56/(2*PI())*360&gt;360,AS56/(PI())*360,360+AS56/(2*PI())*360)</f>
        <v>#VALUE!</v>
      </c>
      <c r="AT57" s="195"/>
      <c r="AU57" s="195"/>
    </row>
    <row r="58" spans="1:47" s="101" customFormat="1" ht="15.95" customHeight="1" thickBot="1" x14ac:dyDescent="0.3">
      <c r="A58" s="271">
        <v>10</v>
      </c>
      <c r="B58" s="322"/>
      <c r="C58" s="325"/>
      <c r="D58" s="253" t="s">
        <v>54</v>
      </c>
      <c r="E58" s="166">
        <f t="shared" ref="E58:J58" si="17">E57</f>
        <v>44</v>
      </c>
      <c r="F58" s="170">
        <f t="shared" si="17"/>
        <v>24</v>
      </c>
      <c r="G58" s="159">
        <f t="shared" si="17"/>
        <v>51</v>
      </c>
      <c r="H58" s="133">
        <f t="shared" si="17"/>
        <v>73</v>
      </c>
      <c r="I58" s="170">
        <f t="shared" si="17"/>
        <v>14</v>
      </c>
      <c r="J58" s="160">
        <f t="shared" si="17"/>
        <v>23</v>
      </c>
      <c r="K58" s="107" t="s">
        <v>15</v>
      </c>
      <c r="L58" s="209" t="s">
        <v>99</v>
      </c>
      <c r="M58" s="108" t="s">
        <v>61</v>
      </c>
      <c r="N58" s="109" t="s">
        <v>4</v>
      </c>
      <c r="O58" s="110" t="s">
        <v>17</v>
      </c>
      <c r="P58" s="223" t="s">
        <v>19</v>
      </c>
      <c r="Q58" s="357"/>
      <c r="R58" s="356"/>
      <c r="S58" s="356"/>
      <c r="T58" s="356"/>
      <c r="U58" s="344"/>
      <c r="V58" s="345"/>
      <c r="W58" s="345"/>
      <c r="X58" s="345"/>
      <c r="Y58" s="346"/>
      <c r="Z58" s="305"/>
      <c r="AA58" s="306"/>
      <c r="AB58" s="307"/>
      <c r="AC58" s="196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3" t="s">
        <v>97</v>
      </c>
      <c r="AS58" s="191" t="e">
        <f>61.582*ACOS(SIN(AE56)*SIN(AG56)+COS(AE56)*COS(AG56)*(AE57-AG57))*6076.12</f>
        <v>#VALUE!</v>
      </c>
      <c r="AT58" s="195"/>
      <c r="AU58" s="195"/>
    </row>
    <row r="59" spans="1:47" s="100" customFormat="1" ht="35.1" customHeight="1" thickTop="1" thickBot="1" x14ac:dyDescent="0.3">
      <c r="A59" s="256" t="str">
        <f>IF(Z56=1,"VERIFIED",IF(AA56=1,"CHECKED",IF(V56=1,"RECHECK",IF(X56=1,"VERIFY",IF(Y56=1,"NEED APP","NOT SCHED")))))</f>
        <v>RECHECK</v>
      </c>
      <c r="B59" s="323"/>
      <c r="C59" s="326"/>
      <c r="D59" s="254" t="s">
        <v>21</v>
      </c>
      <c r="E59" s="167" t="s">
        <v>0</v>
      </c>
      <c r="F59" s="171" t="s">
        <v>0</v>
      </c>
      <c r="G59" s="162" t="s">
        <v>0</v>
      </c>
      <c r="H59" s="161" t="s">
        <v>0</v>
      </c>
      <c r="I59" s="171" t="s">
        <v>0</v>
      </c>
      <c r="J59" s="162" t="s">
        <v>0</v>
      </c>
      <c r="K59" s="111" t="str">
        <f>$N$7</f>
        <v xml:space="preserve"> </v>
      </c>
      <c r="L59" s="202" t="str">
        <f>IF(E59=" ","OBS POSN N/A",AU56*6076.12)</f>
        <v>OBS POSN N/A</v>
      </c>
      <c r="M59" s="201">
        <v>0</v>
      </c>
      <c r="N59" s="265" t="str">
        <f>IF(W56=1,"Needs a Photo","Has a Photo")</f>
        <v>Needs a Photo</v>
      </c>
      <c r="O59" s="263" t="s">
        <v>71</v>
      </c>
      <c r="P59" s="225" t="str">
        <f>IF(E59=" ","OBS POSN N/A",(IF(L59&gt;O56,"OFF STA","ON STA")))</f>
        <v>OBS POSN N/A</v>
      </c>
      <c r="Q59" s="358"/>
      <c r="R59" s="359"/>
      <c r="S59" s="359"/>
      <c r="T59" s="359"/>
      <c r="U59" s="347"/>
      <c r="V59" s="348"/>
      <c r="W59" s="348"/>
      <c r="X59" s="348"/>
      <c r="Y59" s="349"/>
      <c r="Z59" s="308"/>
      <c r="AA59" s="309"/>
      <c r="AB59" s="310"/>
      <c r="AC59" s="99"/>
    </row>
    <row r="60" spans="1:47" s="100" customFormat="1" ht="78" customHeight="1" thickTop="1" thickBot="1" x14ac:dyDescent="0.3">
      <c r="A60" s="338" t="s">
        <v>75</v>
      </c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216"/>
      <c r="V60" s="140"/>
      <c r="W60" s="140"/>
      <c r="X60" s="140"/>
      <c r="Y60" s="141"/>
      <c r="Z60" s="137"/>
      <c r="AA60" s="138"/>
      <c r="AB60" s="139"/>
      <c r="AC60" s="99"/>
      <c r="AD60" s="207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</row>
    <row r="61" spans="1:47" s="7" customFormat="1" ht="16.5" customHeight="1" thickTop="1" thickBot="1" x14ac:dyDescent="0.3">
      <c r="A61" s="248" t="s">
        <v>68</v>
      </c>
      <c r="B61" s="249" t="s">
        <v>209</v>
      </c>
      <c r="C61" s="250"/>
      <c r="D61" s="251"/>
      <c r="E61" s="232" t="s">
        <v>60</v>
      </c>
      <c r="F61" s="233"/>
      <c r="G61" s="234"/>
      <c r="H61" s="235" t="s">
        <v>62</v>
      </c>
      <c r="I61" s="233"/>
      <c r="J61" s="234"/>
      <c r="K61" s="236" t="s">
        <v>0</v>
      </c>
      <c r="L61" s="237" t="s">
        <v>0</v>
      </c>
      <c r="M61" s="238" t="s">
        <v>0</v>
      </c>
      <c r="N61" s="239" t="s">
        <v>0</v>
      </c>
      <c r="O61" s="240"/>
      <c r="P61" s="275" t="str">
        <f>P34</f>
        <v xml:space="preserve">D14-BURL-1S-Eastern Run </v>
      </c>
      <c r="Q61" s="275"/>
      <c r="R61" s="275"/>
      <c r="S61" s="275"/>
      <c r="T61" s="275"/>
      <c r="U61" s="241"/>
      <c r="V61" s="242"/>
      <c r="W61" s="243"/>
      <c r="X61" s="244"/>
      <c r="Y61" s="242"/>
      <c r="Z61" s="244"/>
      <c r="AA61" s="242"/>
      <c r="AB61" s="245"/>
      <c r="AC61" s="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</row>
    <row r="62" spans="1:47" s="98" customFormat="1" ht="9" customHeight="1" thickTop="1" thickBot="1" x14ac:dyDescent="0.3">
      <c r="A62" s="255" t="s">
        <v>0</v>
      </c>
      <c r="B62" s="113" t="s">
        <v>10</v>
      </c>
      <c r="C62" s="114"/>
      <c r="D62" s="115" t="s">
        <v>11</v>
      </c>
      <c r="E62" s="164" t="s">
        <v>57</v>
      </c>
      <c r="F62" s="164" t="s">
        <v>58</v>
      </c>
      <c r="G62" s="156" t="s">
        <v>59</v>
      </c>
      <c r="H62" s="115" t="s">
        <v>57</v>
      </c>
      <c r="I62" s="164" t="s">
        <v>58</v>
      </c>
      <c r="J62" s="156" t="s">
        <v>59</v>
      </c>
      <c r="K62" s="116" t="s">
        <v>12</v>
      </c>
      <c r="L62" s="117" t="s">
        <v>13</v>
      </c>
      <c r="M62" s="117" t="s">
        <v>16</v>
      </c>
      <c r="N62" s="229" t="s">
        <v>14</v>
      </c>
      <c r="O62" s="118" t="s">
        <v>18</v>
      </c>
      <c r="P62" s="222" t="s">
        <v>67</v>
      </c>
      <c r="Q62" s="121" t="s">
        <v>63</v>
      </c>
      <c r="R62" s="122"/>
      <c r="S62" s="123" t="s">
        <v>20</v>
      </c>
      <c r="T62" s="214"/>
      <c r="U62" s="314" t="s">
        <v>100</v>
      </c>
      <c r="V62" s="339"/>
      <c r="W62" s="339"/>
      <c r="X62" s="339"/>
      <c r="Y62" s="340"/>
      <c r="Z62" s="210" t="s">
        <v>49</v>
      </c>
      <c r="AA62" s="211" t="s">
        <v>50</v>
      </c>
      <c r="AB62" s="212" t="s">
        <v>51</v>
      </c>
      <c r="AC62" s="186"/>
      <c r="AD62" s="187"/>
      <c r="AE62" s="188" t="s">
        <v>80</v>
      </c>
      <c r="AF62" s="187"/>
      <c r="AG62" s="188" t="s">
        <v>81</v>
      </c>
      <c r="AH62" s="188"/>
      <c r="AI62" s="188" t="s">
        <v>82</v>
      </c>
      <c r="AJ62" s="187"/>
      <c r="AK62" s="189" t="s">
        <v>92</v>
      </c>
      <c r="AL62" s="187"/>
      <c r="AM62" s="188"/>
      <c r="AN62" s="187"/>
      <c r="AO62" s="189" t="s">
        <v>89</v>
      </c>
      <c r="AP62" s="187"/>
      <c r="AQ62" s="188"/>
      <c r="AR62" s="187"/>
      <c r="AS62" s="188"/>
      <c r="AT62" s="187"/>
      <c r="AU62" s="187"/>
    </row>
    <row r="63" spans="1:47" s="101" customFormat="1" ht="15.95" customHeight="1" thickBot="1" x14ac:dyDescent="0.3">
      <c r="A63" s="105">
        <v>39741</v>
      </c>
      <c r="B63" s="321" t="s">
        <v>150</v>
      </c>
      <c r="C63" s="324" t="s">
        <v>0</v>
      </c>
      <c r="D63" s="253" t="s">
        <v>48</v>
      </c>
      <c r="E63" s="165">
        <v>44</v>
      </c>
      <c r="F63" s="169">
        <v>24</v>
      </c>
      <c r="G63" s="106">
        <v>38.4</v>
      </c>
      <c r="H63" s="145">
        <v>73</v>
      </c>
      <c r="I63" s="169">
        <v>13</v>
      </c>
      <c r="J63" s="106">
        <v>53.4</v>
      </c>
      <c r="K63" s="327" t="s">
        <v>0</v>
      </c>
      <c r="L63" s="329" t="s">
        <v>0</v>
      </c>
      <c r="M63" s="276">
        <v>53.5</v>
      </c>
      <c r="N63" s="277">
        <f>IF(M63=" "," ",(M63+$L$7-M66))</f>
        <v>53.5</v>
      </c>
      <c r="O63" s="279">
        <v>500</v>
      </c>
      <c r="P63" s="281">
        <v>42641</v>
      </c>
      <c r="Q63" s="119">
        <v>43221</v>
      </c>
      <c r="R63" s="120">
        <v>43405</v>
      </c>
      <c r="S63" s="283" t="s">
        <v>142</v>
      </c>
      <c r="T63" s="284"/>
      <c r="U63" s="215">
        <v>1</v>
      </c>
      <c r="V63" s="127" t="s">
        <v>0</v>
      </c>
      <c r="W63" s="128" t="s">
        <v>0</v>
      </c>
      <c r="X63" s="129" t="s">
        <v>0</v>
      </c>
      <c r="Y63" s="130" t="s">
        <v>0</v>
      </c>
      <c r="Z63" s="147" t="s">
        <v>0</v>
      </c>
      <c r="AA63" s="146" t="s">
        <v>0</v>
      </c>
      <c r="AB63" s="148" t="s">
        <v>0</v>
      </c>
      <c r="AC63" s="190" t="s">
        <v>48</v>
      </c>
      <c r="AD63" s="193" t="s">
        <v>76</v>
      </c>
      <c r="AE63" s="192">
        <f>E63+F63/60+G63/60/60</f>
        <v>44.410666666666664</v>
      </c>
      <c r="AF63" s="193" t="s">
        <v>77</v>
      </c>
      <c r="AG63" s="192" t="e">
        <f>E66+F66/60+G66/60/60</f>
        <v>#VALUE!</v>
      </c>
      <c r="AH63" s="199" t="s">
        <v>83</v>
      </c>
      <c r="AI63" s="192" t="e">
        <f>AG63-AE63</f>
        <v>#VALUE!</v>
      </c>
      <c r="AJ63" s="193" t="s">
        <v>85</v>
      </c>
      <c r="AK63" s="192" t="e">
        <f>AI64*60*COS((AE63+AG63)/2*PI()/180)</f>
        <v>#VALUE!</v>
      </c>
      <c r="AL63" s="193" t="s">
        <v>87</v>
      </c>
      <c r="AM63" s="192" t="e">
        <f>AK63*6076.12</f>
        <v>#VALUE!</v>
      </c>
      <c r="AN63" s="193" t="s">
        <v>90</v>
      </c>
      <c r="AO63" s="192">
        <f>AE63*PI()/180</f>
        <v>0.77511235633902831</v>
      </c>
      <c r="AP63" s="193" t="s">
        <v>93</v>
      </c>
      <c r="AQ63" s="192" t="e">
        <f>AG63 *PI()/180</f>
        <v>#VALUE!</v>
      </c>
      <c r="AR63" s="193" t="s">
        <v>95</v>
      </c>
      <c r="AS63" s="192" t="e">
        <f>1*ATAN2(COS(AO63)*SIN(AQ63)-SIN(AO63)*COS(AQ63)*COS(AQ64-AO64),SIN(AQ64-AO64)*COS(AQ63))</f>
        <v>#VALUE!</v>
      </c>
      <c r="AT63" s="194" t="s">
        <v>98</v>
      </c>
      <c r="AU63" s="200" t="e">
        <f>SQRT(AK64*AK64+AK63*AK63)</f>
        <v>#VALUE!</v>
      </c>
    </row>
    <row r="64" spans="1:47" s="101" customFormat="1" ht="15.95" customHeight="1" thickTop="1" thickBot="1" x14ac:dyDescent="0.3">
      <c r="A64" s="154">
        <v>100118035146</v>
      </c>
      <c r="B64" s="322"/>
      <c r="C64" s="325"/>
      <c r="D64" s="253" t="s">
        <v>53</v>
      </c>
      <c r="E64" s="166">
        <f t="shared" ref="E64:J64" si="18">E63</f>
        <v>44</v>
      </c>
      <c r="F64" s="170">
        <f t="shared" si="18"/>
        <v>24</v>
      </c>
      <c r="G64" s="159">
        <f t="shared" si="18"/>
        <v>38.4</v>
      </c>
      <c r="H64" s="133">
        <f t="shared" si="18"/>
        <v>73</v>
      </c>
      <c r="I64" s="170">
        <f t="shared" si="18"/>
        <v>13</v>
      </c>
      <c r="J64" s="160">
        <f t="shared" si="18"/>
        <v>53.4</v>
      </c>
      <c r="K64" s="328"/>
      <c r="L64" s="330"/>
      <c r="M64" s="276"/>
      <c r="N64" s="278"/>
      <c r="O64" s="280"/>
      <c r="P64" s="282"/>
      <c r="Q64" s="333" t="s">
        <v>151</v>
      </c>
      <c r="R64" s="334"/>
      <c r="S64" s="334"/>
      <c r="T64" s="334"/>
      <c r="U64" s="293" t="s">
        <v>102</v>
      </c>
      <c r="V64" s="294"/>
      <c r="W64" s="294"/>
      <c r="X64" s="294"/>
      <c r="Y64" s="295"/>
      <c r="Z64" s="360" t="s">
        <v>133</v>
      </c>
      <c r="AA64" s="361"/>
      <c r="AB64" s="362"/>
      <c r="AC64" s="190" t="s">
        <v>21</v>
      </c>
      <c r="AD64" s="193" t="s">
        <v>78</v>
      </c>
      <c r="AE64" s="192">
        <f>H63+I63/60+J63/60/60</f>
        <v>73.231499999999997</v>
      </c>
      <c r="AF64" s="193" t="s">
        <v>79</v>
      </c>
      <c r="AG64" s="192" t="e">
        <f>H66+I66/60+J66/60/60</f>
        <v>#VALUE!</v>
      </c>
      <c r="AH64" s="199" t="s">
        <v>84</v>
      </c>
      <c r="AI64" s="192" t="e">
        <f>AE64-AG64</f>
        <v>#VALUE!</v>
      </c>
      <c r="AJ64" s="193" t="s">
        <v>86</v>
      </c>
      <c r="AK64" s="192" t="e">
        <f>AI63*60</f>
        <v>#VALUE!</v>
      </c>
      <c r="AL64" s="193" t="s">
        <v>88</v>
      </c>
      <c r="AM64" s="192" t="e">
        <f>AK64*6076.12</f>
        <v>#VALUE!</v>
      </c>
      <c r="AN64" s="193" t="s">
        <v>91</v>
      </c>
      <c r="AO64" s="192">
        <f>AE64*PI()/180</f>
        <v>1.2781307911742272</v>
      </c>
      <c r="AP64" s="193" t="s">
        <v>94</v>
      </c>
      <c r="AQ64" s="192" t="e">
        <f>AG64*PI()/180</f>
        <v>#VALUE!</v>
      </c>
      <c r="AR64" s="193" t="s">
        <v>96</v>
      </c>
      <c r="AS64" s="191" t="e">
        <f>IF(360+AS63/(2*PI())*360&gt;360,AS63/(PI())*360,360+AS63/(2*PI())*360)</f>
        <v>#VALUE!</v>
      </c>
      <c r="AT64" s="195"/>
      <c r="AU64" s="195"/>
    </row>
    <row r="65" spans="1:47" s="101" customFormat="1" ht="15.95" customHeight="1" thickBot="1" x14ac:dyDescent="0.3">
      <c r="A65" s="271">
        <v>11</v>
      </c>
      <c r="B65" s="322"/>
      <c r="C65" s="325"/>
      <c r="D65" s="253" t="s">
        <v>54</v>
      </c>
      <c r="E65" s="166">
        <f t="shared" ref="E65:J65" si="19">E64</f>
        <v>44</v>
      </c>
      <c r="F65" s="170">
        <f t="shared" si="19"/>
        <v>24</v>
      </c>
      <c r="G65" s="159">
        <f t="shared" si="19"/>
        <v>38.4</v>
      </c>
      <c r="H65" s="133">
        <f t="shared" si="19"/>
        <v>73</v>
      </c>
      <c r="I65" s="170">
        <f t="shared" si="19"/>
        <v>13</v>
      </c>
      <c r="J65" s="160">
        <f t="shared" si="19"/>
        <v>53.4</v>
      </c>
      <c r="K65" s="107" t="s">
        <v>15</v>
      </c>
      <c r="L65" s="209" t="s">
        <v>99</v>
      </c>
      <c r="M65" s="108" t="s">
        <v>61</v>
      </c>
      <c r="N65" s="109" t="s">
        <v>4</v>
      </c>
      <c r="O65" s="110" t="s">
        <v>17</v>
      </c>
      <c r="P65" s="223" t="s">
        <v>19</v>
      </c>
      <c r="Q65" s="335"/>
      <c r="R65" s="334"/>
      <c r="S65" s="334"/>
      <c r="T65" s="334"/>
      <c r="U65" s="296"/>
      <c r="V65" s="297"/>
      <c r="W65" s="297"/>
      <c r="X65" s="297"/>
      <c r="Y65" s="298"/>
      <c r="Z65" s="305"/>
      <c r="AA65" s="306"/>
      <c r="AB65" s="307"/>
      <c r="AC65" s="196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3" t="s">
        <v>97</v>
      </c>
      <c r="AS65" s="191" t="e">
        <f>61.582*ACOS(SIN(AE63)*SIN(AG63)+COS(AE63)*COS(AG63)*(AE64-AG64))*6076.12</f>
        <v>#VALUE!</v>
      </c>
      <c r="AT65" s="195"/>
      <c r="AU65" s="195"/>
    </row>
    <row r="66" spans="1:47" s="100" customFormat="1" ht="35.1" customHeight="1" thickTop="1" thickBot="1" x14ac:dyDescent="0.3">
      <c r="A66" s="152" t="str">
        <f>IF(Z63=1,"VERIFIED",IF(AA63=1,"CHECKED",IF(V63=1,"RECHECK",IF(X63=1,"VERIFY",IF(Y63=1,"NEED APP","NOT SCHED")))))</f>
        <v>NOT SCHED</v>
      </c>
      <c r="B66" s="323"/>
      <c r="C66" s="326"/>
      <c r="D66" s="254" t="s">
        <v>21</v>
      </c>
      <c r="E66" s="167" t="s">
        <v>0</v>
      </c>
      <c r="F66" s="171" t="s">
        <v>0</v>
      </c>
      <c r="G66" s="162" t="s">
        <v>0</v>
      </c>
      <c r="H66" s="161" t="s">
        <v>0</v>
      </c>
      <c r="I66" s="171" t="s">
        <v>0</v>
      </c>
      <c r="J66" s="162" t="s">
        <v>0</v>
      </c>
      <c r="K66" s="111" t="s">
        <v>0</v>
      </c>
      <c r="L66" s="202" t="str">
        <f>IF(E66=" ","OBS POSN N/A",AU63*6076.12)</f>
        <v>OBS POSN N/A</v>
      </c>
      <c r="M66" s="201">
        <v>0</v>
      </c>
      <c r="N66" s="264" t="str">
        <f>IF(W63=1,"Needs a Photo","Has a Photo")</f>
        <v>Has a Photo</v>
      </c>
      <c r="O66" s="263" t="s">
        <v>71</v>
      </c>
      <c r="P66" s="225" t="str">
        <f>IF(E66=" ","OBS POSN N/A",(IF(L66&gt;O63,"OFF STA","ON STA")))</f>
        <v>OBS POSN N/A</v>
      </c>
      <c r="Q66" s="336"/>
      <c r="R66" s="337"/>
      <c r="S66" s="337"/>
      <c r="T66" s="337"/>
      <c r="U66" s="299"/>
      <c r="V66" s="300"/>
      <c r="W66" s="300"/>
      <c r="X66" s="300"/>
      <c r="Y66" s="301"/>
      <c r="Z66" s="308"/>
      <c r="AA66" s="309"/>
      <c r="AB66" s="310"/>
      <c r="AC66" s="197"/>
      <c r="AD66" s="198"/>
      <c r="AE66" s="198"/>
      <c r="AF66" s="198"/>
      <c r="AG66" s="198" t="s">
        <v>0</v>
      </c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 t="s">
        <v>0</v>
      </c>
      <c r="AT66" s="198"/>
      <c r="AU66" s="198"/>
    </row>
    <row r="67" spans="1:47" s="98" customFormat="1" ht="9" customHeight="1" thickTop="1" thickBot="1" x14ac:dyDescent="0.3">
      <c r="A67" s="255" t="s">
        <v>0</v>
      </c>
      <c r="B67" s="113" t="s">
        <v>10</v>
      </c>
      <c r="C67" s="114"/>
      <c r="D67" s="115" t="s">
        <v>11</v>
      </c>
      <c r="E67" s="164" t="s">
        <v>57</v>
      </c>
      <c r="F67" s="164" t="s">
        <v>58</v>
      </c>
      <c r="G67" s="156" t="s">
        <v>59</v>
      </c>
      <c r="H67" s="115" t="s">
        <v>57</v>
      </c>
      <c r="I67" s="164" t="s">
        <v>58</v>
      </c>
      <c r="J67" s="156" t="s">
        <v>59</v>
      </c>
      <c r="K67" s="116" t="s">
        <v>12</v>
      </c>
      <c r="L67" s="117" t="s">
        <v>13</v>
      </c>
      <c r="M67" s="117" t="s">
        <v>16</v>
      </c>
      <c r="N67" s="229" t="s">
        <v>14</v>
      </c>
      <c r="O67" s="118" t="s">
        <v>18</v>
      </c>
      <c r="P67" s="222" t="s">
        <v>67</v>
      </c>
      <c r="Q67" s="121" t="s">
        <v>63</v>
      </c>
      <c r="R67" s="122"/>
      <c r="S67" s="123" t="s">
        <v>20</v>
      </c>
      <c r="T67" s="214"/>
      <c r="U67" s="314" t="s">
        <v>100</v>
      </c>
      <c r="V67" s="339"/>
      <c r="W67" s="339"/>
      <c r="X67" s="339"/>
      <c r="Y67" s="340"/>
      <c r="Z67" s="210" t="s">
        <v>49</v>
      </c>
      <c r="AA67" s="211" t="s">
        <v>50</v>
      </c>
      <c r="AB67" s="212" t="s">
        <v>51</v>
      </c>
      <c r="AC67" s="186"/>
      <c r="AD67" s="187"/>
      <c r="AE67" s="188" t="s">
        <v>80</v>
      </c>
      <c r="AF67" s="187"/>
      <c r="AG67" s="188" t="s">
        <v>81</v>
      </c>
      <c r="AH67" s="188"/>
      <c r="AI67" s="188" t="s">
        <v>82</v>
      </c>
      <c r="AJ67" s="187"/>
      <c r="AK67" s="189" t="s">
        <v>92</v>
      </c>
      <c r="AL67" s="187"/>
      <c r="AM67" s="188"/>
      <c r="AN67" s="187"/>
      <c r="AO67" s="189" t="s">
        <v>89</v>
      </c>
      <c r="AP67" s="187"/>
      <c r="AQ67" s="188"/>
      <c r="AR67" s="187"/>
      <c r="AS67" s="188"/>
      <c r="AT67" s="187"/>
      <c r="AU67" s="187"/>
    </row>
    <row r="68" spans="1:47" s="101" customFormat="1" ht="15.95" customHeight="1" thickBot="1" x14ac:dyDescent="0.3">
      <c r="A68" s="105">
        <v>39743</v>
      </c>
      <c r="B68" s="321" t="s">
        <v>152</v>
      </c>
      <c r="C68" s="324" t="s">
        <v>0</v>
      </c>
      <c r="D68" s="253" t="s">
        <v>48</v>
      </c>
      <c r="E68" s="165">
        <v>44</v>
      </c>
      <c r="F68" s="169">
        <v>35</v>
      </c>
      <c r="G68" s="106">
        <v>36</v>
      </c>
      <c r="H68" s="145">
        <v>73</v>
      </c>
      <c r="I68" s="169">
        <v>13</v>
      </c>
      <c r="J68" s="106">
        <v>27</v>
      </c>
      <c r="K68" s="327" t="s">
        <v>0</v>
      </c>
      <c r="L68" s="329" t="s">
        <v>0</v>
      </c>
      <c r="M68" s="276">
        <v>45</v>
      </c>
      <c r="N68" s="277">
        <f>IF(M68=" "," ",(M68+$L$7-M71))</f>
        <v>45</v>
      </c>
      <c r="O68" s="279">
        <v>500</v>
      </c>
      <c r="P68" s="281">
        <v>42641</v>
      </c>
      <c r="Q68" s="119">
        <v>43221</v>
      </c>
      <c r="R68" s="120">
        <v>43405</v>
      </c>
      <c r="S68" s="283" t="s">
        <v>142</v>
      </c>
      <c r="T68" s="284"/>
      <c r="U68" s="215">
        <v>1</v>
      </c>
      <c r="V68" s="127">
        <v>1</v>
      </c>
      <c r="W68" s="128" t="s">
        <v>0</v>
      </c>
      <c r="X68" s="129" t="s">
        <v>0</v>
      </c>
      <c r="Y68" s="130" t="s">
        <v>0</v>
      </c>
      <c r="Z68" s="147" t="s">
        <v>0</v>
      </c>
      <c r="AA68" s="146" t="s">
        <v>0</v>
      </c>
      <c r="AB68" s="148" t="s">
        <v>0</v>
      </c>
      <c r="AC68" s="190" t="s">
        <v>48</v>
      </c>
      <c r="AD68" s="193" t="s">
        <v>76</v>
      </c>
      <c r="AE68" s="192">
        <f>E68+F68/60+G68/60/60</f>
        <v>44.593333333333334</v>
      </c>
      <c r="AF68" s="193" t="s">
        <v>77</v>
      </c>
      <c r="AG68" s="192" t="e">
        <f>E71+F71/60+G71/60/60</f>
        <v>#VALUE!</v>
      </c>
      <c r="AH68" s="199" t="s">
        <v>83</v>
      </c>
      <c r="AI68" s="192" t="e">
        <f>AG68-AE68</f>
        <v>#VALUE!</v>
      </c>
      <c r="AJ68" s="193" t="s">
        <v>85</v>
      </c>
      <c r="AK68" s="192" t="e">
        <f>AI69*60*COS((AE68+AG68)/2*PI()/180)</f>
        <v>#VALUE!</v>
      </c>
      <c r="AL68" s="193" t="s">
        <v>87</v>
      </c>
      <c r="AM68" s="192" t="e">
        <f>AK68*6076.12</f>
        <v>#VALUE!</v>
      </c>
      <c r="AN68" s="193" t="s">
        <v>90</v>
      </c>
      <c r="AO68" s="192">
        <f>AE68*PI()/180</f>
        <v>0.77830049110600474</v>
      </c>
      <c r="AP68" s="193" t="s">
        <v>93</v>
      </c>
      <c r="AQ68" s="192" t="e">
        <f>AG68 *PI()/180</f>
        <v>#VALUE!</v>
      </c>
      <c r="AR68" s="193" t="s">
        <v>95</v>
      </c>
      <c r="AS68" s="192" t="e">
        <f>1*ATAN2(COS(AO68)*SIN(AQ68)-SIN(AO68)*COS(AQ68)*COS(AQ69-AO69),SIN(AQ69-AO69)*COS(AQ68))</f>
        <v>#VALUE!</v>
      </c>
      <c r="AT68" s="194" t="s">
        <v>98</v>
      </c>
      <c r="AU68" s="200" t="e">
        <f>SQRT(AK69*AK69+AK68*AK68)</f>
        <v>#VALUE!</v>
      </c>
    </row>
    <row r="69" spans="1:47" s="101" customFormat="1" ht="15.95" customHeight="1" thickTop="1" thickBot="1" x14ac:dyDescent="0.3">
      <c r="A69" s="154">
        <v>100118035148</v>
      </c>
      <c r="B69" s="322"/>
      <c r="C69" s="325"/>
      <c r="D69" s="253" t="s">
        <v>53</v>
      </c>
      <c r="E69" s="166">
        <f t="shared" ref="E69:J69" si="20">E68</f>
        <v>44</v>
      </c>
      <c r="F69" s="170">
        <f t="shared" si="20"/>
        <v>35</v>
      </c>
      <c r="G69" s="159">
        <f t="shared" si="20"/>
        <v>36</v>
      </c>
      <c r="H69" s="133">
        <f t="shared" si="20"/>
        <v>73</v>
      </c>
      <c r="I69" s="170">
        <f t="shared" si="20"/>
        <v>13</v>
      </c>
      <c r="J69" s="160">
        <f t="shared" si="20"/>
        <v>27</v>
      </c>
      <c r="K69" s="328"/>
      <c r="L69" s="330"/>
      <c r="M69" s="276"/>
      <c r="N69" s="278"/>
      <c r="O69" s="280"/>
      <c r="P69" s="282"/>
      <c r="Q69" s="350" t="s">
        <v>153</v>
      </c>
      <c r="R69" s="351"/>
      <c r="S69" s="351"/>
      <c r="T69" s="351"/>
      <c r="U69" s="341" t="s">
        <v>104</v>
      </c>
      <c r="V69" s="342"/>
      <c r="W69" s="342"/>
      <c r="X69" s="342"/>
      <c r="Y69" s="343"/>
      <c r="Z69" s="360" t="s">
        <v>133</v>
      </c>
      <c r="AA69" s="361"/>
      <c r="AB69" s="362"/>
      <c r="AC69" s="190" t="s">
        <v>21</v>
      </c>
      <c r="AD69" s="193" t="s">
        <v>78</v>
      </c>
      <c r="AE69" s="192">
        <f>H68+I68/60+J68/60/60</f>
        <v>73.224166666666662</v>
      </c>
      <c r="AF69" s="193" t="s">
        <v>79</v>
      </c>
      <c r="AG69" s="192" t="e">
        <f>H71+I71/60+J71/60/60</f>
        <v>#VALUE!</v>
      </c>
      <c r="AH69" s="199" t="s">
        <v>84</v>
      </c>
      <c r="AI69" s="192" t="e">
        <f>AE69-AG69</f>
        <v>#VALUE!</v>
      </c>
      <c r="AJ69" s="193" t="s">
        <v>86</v>
      </c>
      <c r="AK69" s="192" t="e">
        <f>AI68*60</f>
        <v>#VALUE!</v>
      </c>
      <c r="AL69" s="193" t="s">
        <v>88</v>
      </c>
      <c r="AM69" s="192" t="e">
        <f>AK69*6076.12</f>
        <v>#VALUE!</v>
      </c>
      <c r="AN69" s="193" t="s">
        <v>91</v>
      </c>
      <c r="AO69" s="192">
        <f>AE69*PI()/180</f>
        <v>1.2780028003624144</v>
      </c>
      <c r="AP69" s="193" t="s">
        <v>94</v>
      </c>
      <c r="AQ69" s="192" t="e">
        <f>AG69*PI()/180</f>
        <v>#VALUE!</v>
      </c>
      <c r="AR69" s="193" t="s">
        <v>96</v>
      </c>
      <c r="AS69" s="191" t="e">
        <f>IF(360+AS68/(2*PI())*360&gt;360,AS68/(PI())*360,360+AS68/(2*PI())*360)</f>
        <v>#VALUE!</v>
      </c>
      <c r="AT69" s="195"/>
      <c r="AU69" s="195"/>
    </row>
    <row r="70" spans="1:47" s="101" customFormat="1" ht="15.95" customHeight="1" thickBot="1" x14ac:dyDescent="0.3">
      <c r="A70" s="271">
        <v>12</v>
      </c>
      <c r="B70" s="322"/>
      <c r="C70" s="325"/>
      <c r="D70" s="253" t="s">
        <v>54</v>
      </c>
      <c r="E70" s="166">
        <f t="shared" ref="E70:J70" si="21">E69</f>
        <v>44</v>
      </c>
      <c r="F70" s="170">
        <f t="shared" si="21"/>
        <v>35</v>
      </c>
      <c r="G70" s="159">
        <f t="shared" si="21"/>
        <v>36</v>
      </c>
      <c r="H70" s="133">
        <f t="shared" si="21"/>
        <v>73</v>
      </c>
      <c r="I70" s="170">
        <f t="shared" si="21"/>
        <v>13</v>
      </c>
      <c r="J70" s="160">
        <f t="shared" si="21"/>
        <v>27</v>
      </c>
      <c r="K70" s="107" t="s">
        <v>15</v>
      </c>
      <c r="L70" s="209" t="s">
        <v>99</v>
      </c>
      <c r="M70" s="108" t="s">
        <v>61</v>
      </c>
      <c r="N70" s="109" t="s">
        <v>4</v>
      </c>
      <c r="O70" s="110" t="s">
        <v>17</v>
      </c>
      <c r="P70" s="223" t="s">
        <v>19</v>
      </c>
      <c r="Q70" s="352"/>
      <c r="R70" s="351"/>
      <c r="S70" s="351"/>
      <c r="T70" s="351"/>
      <c r="U70" s="344"/>
      <c r="V70" s="345"/>
      <c r="W70" s="345"/>
      <c r="X70" s="345"/>
      <c r="Y70" s="346"/>
      <c r="Z70" s="305"/>
      <c r="AA70" s="306"/>
      <c r="AB70" s="307"/>
      <c r="AC70" s="196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3" t="s">
        <v>97</v>
      </c>
      <c r="AS70" s="191" t="e">
        <f>61.582*ACOS(SIN(AE68)*SIN(AG68)+COS(AE68)*COS(AG68)*(AE69-AG69))*6076.12</f>
        <v>#VALUE!</v>
      </c>
      <c r="AT70" s="195"/>
      <c r="AU70" s="195"/>
    </row>
    <row r="71" spans="1:47" s="100" customFormat="1" ht="35.1" customHeight="1" thickTop="1" thickBot="1" x14ac:dyDescent="0.3">
      <c r="A71" s="256" t="str">
        <f>IF(Z68=1,"VERIFIED",IF(AA68=1,"CHECKED",IF(V68=1,"RECHECK",IF(X68=1,"VERIFY",IF(Y68=1,"NEED APP","NOT SCHED")))))</f>
        <v>RECHECK</v>
      </c>
      <c r="B71" s="323"/>
      <c r="C71" s="326"/>
      <c r="D71" s="254" t="s">
        <v>21</v>
      </c>
      <c r="E71" s="167" t="s">
        <v>0</v>
      </c>
      <c r="F71" s="171" t="s">
        <v>0</v>
      </c>
      <c r="G71" s="162" t="s">
        <v>0</v>
      </c>
      <c r="H71" s="161" t="s">
        <v>0</v>
      </c>
      <c r="I71" s="171" t="s">
        <v>0</v>
      </c>
      <c r="J71" s="162" t="s">
        <v>0</v>
      </c>
      <c r="K71" s="111" t="str">
        <f>$N$7</f>
        <v xml:space="preserve"> </v>
      </c>
      <c r="L71" s="202" t="str">
        <f>IF(E71=" ","OBS POSN N/A",AU68*6076.12)</f>
        <v>OBS POSN N/A</v>
      </c>
      <c r="M71" s="201">
        <v>0</v>
      </c>
      <c r="N71" s="264" t="str">
        <f>IF(W68=1,"Needs a Photo","Has a Photo")</f>
        <v>Has a Photo</v>
      </c>
      <c r="O71" s="263" t="s">
        <v>71</v>
      </c>
      <c r="P71" s="225" t="str">
        <f>IF(E71=" ","OBS POSN N/A",(IF(L71&gt;O68,"OFF STA","ON STA")))</f>
        <v>OBS POSN N/A</v>
      </c>
      <c r="Q71" s="353"/>
      <c r="R71" s="354"/>
      <c r="S71" s="354"/>
      <c r="T71" s="354"/>
      <c r="U71" s="347"/>
      <c r="V71" s="348"/>
      <c r="W71" s="348"/>
      <c r="X71" s="348"/>
      <c r="Y71" s="349"/>
      <c r="Z71" s="308"/>
      <c r="AA71" s="309"/>
      <c r="AB71" s="310"/>
      <c r="AC71" s="99"/>
    </row>
    <row r="72" spans="1:47" s="98" customFormat="1" ht="9" customHeight="1" thickTop="1" thickBot="1" x14ac:dyDescent="0.3">
      <c r="A72" s="185"/>
      <c r="B72" s="113" t="s">
        <v>10</v>
      </c>
      <c r="C72" s="114"/>
      <c r="D72" s="115" t="s">
        <v>11</v>
      </c>
      <c r="E72" s="164" t="s">
        <v>57</v>
      </c>
      <c r="F72" s="164" t="s">
        <v>58</v>
      </c>
      <c r="G72" s="156" t="s">
        <v>59</v>
      </c>
      <c r="H72" s="115" t="s">
        <v>57</v>
      </c>
      <c r="I72" s="164" t="s">
        <v>58</v>
      </c>
      <c r="J72" s="156" t="s">
        <v>59</v>
      </c>
      <c r="K72" s="116" t="s">
        <v>12</v>
      </c>
      <c r="L72" s="117" t="s">
        <v>13</v>
      </c>
      <c r="M72" s="117" t="s">
        <v>16</v>
      </c>
      <c r="N72" s="229" t="s">
        <v>14</v>
      </c>
      <c r="O72" s="118" t="s">
        <v>18</v>
      </c>
      <c r="P72" s="222" t="s">
        <v>67</v>
      </c>
      <c r="Q72" s="121" t="s">
        <v>63</v>
      </c>
      <c r="R72" s="122"/>
      <c r="S72" s="123" t="s">
        <v>20</v>
      </c>
      <c r="T72" s="214"/>
      <c r="U72" s="314" t="s">
        <v>100</v>
      </c>
      <c r="V72" s="339"/>
      <c r="W72" s="339"/>
      <c r="X72" s="339"/>
      <c r="Y72" s="340"/>
      <c r="Z72" s="149" t="s">
        <v>49</v>
      </c>
      <c r="AA72" s="150" t="s">
        <v>50</v>
      </c>
      <c r="AB72" s="151" t="s">
        <v>51</v>
      </c>
      <c r="AC72" s="186"/>
      <c r="AD72" s="187"/>
      <c r="AE72" s="188" t="s">
        <v>80</v>
      </c>
      <c r="AF72" s="187"/>
      <c r="AG72" s="188" t="s">
        <v>81</v>
      </c>
      <c r="AH72" s="188"/>
      <c r="AI72" s="188" t="s">
        <v>82</v>
      </c>
      <c r="AJ72" s="187"/>
      <c r="AK72" s="189" t="s">
        <v>92</v>
      </c>
      <c r="AL72" s="187"/>
      <c r="AM72" s="188"/>
      <c r="AN72" s="187"/>
      <c r="AO72" s="189" t="s">
        <v>89</v>
      </c>
      <c r="AP72" s="187"/>
      <c r="AQ72" s="188"/>
      <c r="AR72" s="187"/>
      <c r="AS72" s="188"/>
      <c r="AT72" s="187"/>
      <c r="AU72" s="187"/>
    </row>
    <row r="73" spans="1:47" s="101" customFormat="1" ht="15.95" customHeight="1" thickBot="1" x14ac:dyDescent="0.3">
      <c r="A73" s="105">
        <v>0</v>
      </c>
      <c r="B73" s="321" t="s">
        <v>162</v>
      </c>
      <c r="C73" s="324" t="s">
        <v>0</v>
      </c>
      <c r="D73" s="253" t="s">
        <v>48</v>
      </c>
      <c r="E73" s="165">
        <v>44</v>
      </c>
      <c r="F73" s="169">
        <v>27</v>
      </c>
      <c r="G73" s="106">
        <v>21.5</v>
      </c>
      <c r="H73" s="145">
        <v>73</v>
      </c>
      <c r="I73" s="169">
        <v>13</v>
      </c>
      <c r="J73" s="106">
        <v>42.5</v>
      </c>
      <c r="K73" s="327" t="s">
        <v>0</v>
      </c>
      <c r="L73" s="329" t="s">
        <v>0</v>
      </c>
      <c r="M73" s="276">
        <v>8</v>
      </c>
      <c r="N73" s="277">
        <f>IF(M73=" "," ",(M73+$L$7-M76))</f>
        <v>8</v>
      </c>
      <c r="O73" s="279">
        <v>500</v>
      </c>
      <c r="P73" s="331">
        <v>42901</v>
      </c>
      <c r="Q73" s="119">
        <v>43221</v>
      </c>
      <c r="R73" s="120">
        <v>43405</v>
      </c>
      <c r="S73" s="283" t="s">
        <v>122</v>
      </c>
      <c r="T73" s="284"/>
      <c r="U73" s="215">
        <v>1</v>
      </c>
      <c r="V73" s="127" t="s">
        <v>0</v>
      </c>
      <c r="W73" s="128">
        <v>1</v>
      </c>
      <c r="X73" s="129">
        <v>1</v>
      </c>
      <c r="Y73" s="130" t="s">
        <v>0</v>
      </c>
      <c r="Z73" s="147" t="s">
        <v>0</v>
      </c>
      <c r="AA73" s="146" t="s">
        <v>0</v>
      </c>
      <c r="AB73" s="148" t="s">
        <v>0</v>
      </c>
      <c r="AC73" s="190" t="s">
        <v>48</v>
      </c>
      <c r="AD73" s="193" t="s">
        <v>76</v>
      </c>
      <c r="AE73" s="192">
        <f>E73+F73/60+G73/60/60</f>
        <v>44.455972222222222</v>
      </c>
      <c r="AF73" s="193" t="s">
        <v>77</v>
      </c>
      <c r="AG73" s="192" t="e">
        <f>E76+F76/60+G76/60/60</f>
        <v>#VALUE!</v>
      </c>
      <c r="AH73" s="199" t="s">
        <v>83</v>
      </c>
      <c r="AI73" s="192" t="e">
        <f>AG73-AE73</f>
        <v>#VALUE!</v>
      </c>
      <c r="AJ73" s="193" t="s">
        <v>85</v>
      </c>
      <c r="AK73" s="192" t="e">
        <f>AI74*60*COS((AE73+AG73)/2*PI()/180)</f>
        <v>#VALUE!</v>
      </c>
      <c r="AL73" s="193" t="s">
        <v>87</v>
      </c>
      <c r="AM73" s="192" t="e">
        <f>AK73*6076.12</f>
        <v>#VALUE!</v>
      </c>
      <c r="AN73" s="193" t="s">
        <v>90</v>
      </c>
      <c r="AO73" s="192">
        <f>AE73*PI()/180</f>
        <v>0.77590308745291803</v>
      </c>
      <c r="AP73" s="193" t="s">
        <v>93</v>
      </c>
      <c r="AQ73" s="192" t="e">
        <f>AG73 *PI()/180</f>
        <v>#VALUE!</v>
      </c>
      <c r="AR73" s="193" t="s">
        <v>95</v>
      </c>
      <c r="AS73" s="192" t="e">
        <f>1*ATAN2(COS(AO73)*SIN(AQ73)-SIN(AO73)*COS(AQ73)*COS(AQ74-AO74),SIN(AQ74-AO74)*COS(AQ73))</f>
        <v>#VALUE!</v>
      </c>
      <c r="AT73" s="194" t="s">
        <v>98</v>
      </c>
      <c r="AU73" s="200" t="e">
        <f>SQRT(AK74*AK74+AK73*AK73)</f>
        <v>#VALUE!</v>
      </c>
    </row>
    <row r="74" spans="1:47" s="101" customFormat="1" ht="15.95" customHeight="1" thickTop="1" thickBot="1" x14ac:dyDescent="0.3">
      <c r="A74" s="154">
        <v>100118392141</v>
      </c>
      <c r="B74" s="322"/>
      <c r="C74" s="325"/>
      <c r="D74" s="253" t="s">
        <v>53</v>
      </c>
      <c r="E74" s="285" t="s">
        <v>73</v>
      </c>
      <c r="F74" s="286"/>
      <c r="G74" s="286"/>
      <c r="H74" s="286"/>
      <c r="I74" s="286"/>
      <c r="J74" s="287"/>
      <c r="K74" s="328"/>
      <c r="L74" s="330"/>
      <c r="M74" s="276"/>
      <c r="N74" s="278"/>
      <c r="O74" s="280"/>
      <c r="P74" s="332"/>
      <c r="Q74" s="350" t="s">
        <v>163</v>
      </c>
      <c r="R74" s="351"/>
      <c r="S74" s="351"/>
      <c r="T74" s="351"/>
      <c r="U74" s="341" t="s">
        <v>103</v>
      </c>
      <c r="V74" s="342"/>
      <c r="W74" s="342"/>
      <c r="X74" s="342"/>
      <c r="Y74" s="343"/>
      <c r="Z74" s="302" t="s">
        <v>164</v>
      </c>
      <c r="AA74" s="303"/>
      <c r="AB74" s="304"/>
      <c r="AC74" s="190" t="s">
        <v>21</v>
      </c>
      <c r="AD74" s="193" t="s">
        <v>78</v>
      </c>
      <c r="AE74" s="192">
        <f>H73+I73/60+J73/60/60</f>
        <v>73.228472222222223</v>
      </c>
      <c r="AF74" s="193" t="s">
        <v>79</v>
      </c>
      <c r="AG74" s="192" t="e">
        <f>H76+I76/60+J76/60/60</f>
        <v>#VALUE!</v>
      </c>
      <c r="AH74" s="199" t="s">
        <v>84</v>
      </c>
      <c r="AI74" s="192" t="e">
        <f>AE74-AG74</f>
        <v>#VALUE!</v>
      </c>
      <c r="AJ74" s="193" t="s">
        <v>86</v>
      </c>
      <c r="AK74" s="192" t="e">
        <f>AI73*60</f>
        <v>#VALUE!</v>
      </c>
      <c r="AL74" s="193" t="s">
        <v>88</v>
      </c>
      <c r="AM74" s="192" t="e">
        <f>AK74*6076.12</f>
        <v>#VALUE!</v>
      </c>
      <c r="AN74" s="193" t="s">
        <v>91</v>
      </c>
      <c r="AO74" s="192">
        <f>AE74*PI()/180</f>
        <v>1.2780779464829866</v>
      </c>
      <c r="AP74" s="193" t="s">
        <v>94</v>
      </c>
      <c r="AQ74" s="192" t="e">
        <f>AG74*PI()/180</f>
        <v>#VALUE!</v>
      </c>
      <c r="AR74" s="193" t="s">
        <v>96</v>
      </c>
      <c r="AS74" s="191" t="e">
        <f>IF(360+AS73/(2*PI())*360&gt;360,AS73/(PI())*360,360+AS73/(2*PI())*360)</f>
        <v>#VALUE!</v>
      </c>
      <c r="AT74" s="195"/>
      <c r="AU74" s="195"/>
    </row>
    <row r="75" spans="1:47" s="101" customFormat="1" ht="15.95" customHeight="1" thickBot="1" x14ac:dyDescent="0.3">
      <c r="A75" s="271">
        <v>13</v>
      </c>
      <c r="B75" s="322"/>
      <c r="C75" s="325"/>
      <c r="D75" s="253" t="s">
        <v>54</v>
      </c>
      <c r="E75" s="311" t="s">
        <v>72</v>
      </c>
      <c r="F75" s="312"/>
      <c r="G75" s="312"/>
      <c r="H75" s="312"/>
      <c r="I75" s="312"/>
      <c r="J75" s="313"/>
      <c r="K75" s="107" t="s">
        <v>15</v>
      </c>
      <c r="L75" s="209" t="s">
        <v>99</v>
      </c>
      <c r="M75" s="108" t="s">
        <v>61</v>
      </c>
      <c r="N75" s="109" t="s">
        <v>4</v>
      </c>
      <c r="O75" s="110" t="s">
        <v>17</v>
      </c>
      <c r="P75" s="223" t="s">
        <v>19</v>
      </c>
      <c r="Q75" s="352"/>
      <c r="R75" s="351"/>
      <c r="S75" s="351"/>
      <c r="T75" s="351"/>
      <c r="U75" s="344"/>
      <c r="V75" s="345"/>
      <c r="W75" s="345"/>
      <c r="X75" s="345"/>
      <c r="Y75" s="346"/>
      <c r="Z75" s="305"/>
      <c r="AA75" s="306"/>
      <c r="AB75" s="307"/>
      <c r="AC75" s="196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  <c r="AP75" s="195"/>
      <c r="AQ75" s="195"/>
      <c r="AR75" s="193" t="s">
        <v>97</v>
      </c>
      <c r="AS75" s="191" t="e">
        <f>61.582*ACOS(SIN(AE73)*SIN(AG73)+COS(AE73)*COS(AG73)*(AE74-AG74))*6076.12</f>
        <v>#VALUE!</v>
      </c>
      <c r="AT75" s="195"/>
      <c r="AU75" s="195"/>
    </row>
    <row r="76" spans="1:47" s="100" customFormat="1" ht="35.1" customHeight="1" thickTop="1" thickBot="1" x14ac:dyDescent="0.3">
      <c r="A76" s="256" t="str">
        <f>IF(Z73=1,"VERIFIED",IF(AA73=1,"CHECKED",IF(V73=1,"RECHECK",IF(X73=1,"VERIFY",IF(Y73=1,"NEED APP","NOT SCHED")))))</f>
        <v>VERIFY</v>
      </c>
      <c r="B76" s="323"/>
      <c r="C76" s="326"/>
      <c r="D76" s="254" t="s">
        <v>21</v>
      </c>
      <c r="E76" s="167" t="s">
        <v>0</v>
      </c>
      <c r="F76" s="171" t="s">
        <v>0</v>
      </c>
      <c r="G76" s="162" t="s">
        <v>0</v>
      </c>
      <c r="H76" s="161" t="s">
        <v>0</v>
      </c>
      <c r="I76" s="171" t="s">
        <v>0</v>
      </c>
      <c r="J76" s="162" t="s">
        <v>0</v>
      </c>
      <c r="K76" s="111" t="str">
        <f>$N$7</f>
        <v xml:space="preserve"> </v>
      </c>
      <c r="L76" s="202" t="str">
        <f>IF(E76=" ","OBS POSN N/A",AU73*6076.12)</f>
        <v>OBS POSN N/A</v>
      </c>
      <c r="M76" s="201">
        <v>0</v>
      </c>
      <c r="N76" s="265" t="str">
        <f>IF(W73=1,"Needs a Photo","Has a Photo")</f>
        <v>Needs a Photo</v>
      </c>
      <c r="O76" s="263" t="s">
        <v>71</v>
      </c>
      <c r="P76" s="225" t="str">
        <f>IF(E76=" ","OBS POSN N/A",(IF(L76&gt;O73,"OFF STA","ON STA")))</f>
        <v>OBS POSN N/A</v>
      </c>
      <c r="Q76" s="353"/>
      <c r="R76" s="354"/>
      <c r="S76" s="354"/>
      <c r="T76" s="354"/>
      <c r="U76" s="347"/>
      <c r="V76" s="348"/>
      <c r="W76" s="348"/>
      <c r="X76" s="348"/>
      <c r="Y76" s="349"/>
      <c r="Z76" s="308"/>
      <c r="AA76" s="309"/>
      <c r="AB76" s="310"/>
      <c r="AC76" s="99"/>
    </row>
    <row r="77" spans="1:47" s="98" customFormat="1" ht="9" customHeight="1" thickTop="1" thickBot="1" x14ac:dyDescent="0.3">
      <c r="A77" s="185"/>
      <c r="B77" s="113" t="s">
        <v>10</v>
      </c>
      <c r="C77" s="114"/>
      <c r="D77" s="115" t="s">
        <v>11</v>
      </c>
      <c r="E77" s="164" t="s">
        <v>57</v>
      </c>
      <c r="F77" s="164" t="s">
        <v>58</v>
      </c>
      <c r="G77" s="156" t="s">
        <v>59</v>
      </c>
      <c r="H77" s="115" t="s">
        <v>57</v>
      </c>
      <c r="I77" s="164" t="s">
        <v>58</v>
      </c>
      <c r="J77" s="156" t="s">
        <v>59</v>
      </c>
      <c r="K77" s="116" t="s">
        <v>12</v>
      </c>
      <c r="L77" s="117" t="s">
        <v>13</v>
      </c>
      <c r="M77" s="117" t="s">
        <v>16</v>
      </c>
      <c r="N77" s="229" t="s">
        <v>14</v>
      </c>
      <c r="O77" s="118" t="s">
        <v>18</v>
      </c>
      <c r="P77" s="222" t="s">
        <v>67</v>
      </c>
      <c r="Q77" s="121" t="s">
        <v>63</v>
      </c>
      <c r="R77" s="122"/>
      <c r="S77" s="123" t="s">
        <v>20</v>
      </c>
      <c r="T77" s="214"/>
      <c r="U77" s="314" t="s">
        <v>100</v>
      </c>
      <c r="V77" s="339"/>
      <c r="W77" s="339"/>
      <c r="X77" s="339"/>
      <c r="Y77" s="340"/>
      <c r="Z77" s="124" t="s">
        <v>49</v>
      </c>
      <c r="AA77" s="125" t="s">
        <v>50</v>
      </c>
      <c r="AB77" s="126" t="s">
        <v>51</v>
      </c>
      <c r="AC77" s="186"/>
      <c r="AD77" s="187"/>
      <c r="AE77" s="188" t="s">
        <v>80</v>
      </c>
      <c r="AF77" s="187"/>
      <c r="AG77" s="188" t="s">
        <v>81</v>
      </c>
      <c r="AH77" s="188"/>
      <c r="AI77" s="188" t="s">
        <v>82</v>
      </c>
      <c r="AJ77" s="187"/>
      <c r="AK77" s="189" t="s">
        <v>92</v>
      </c>
      <c r="AL77" s="187"/>
      <c r="AM77" s="188"/>
      <c r="AN77" s="187"/>
      <c r="AO77" s="189" t="s">
        <v>89</v>
      </c>
      <c r="AP77" s="187"/>
      <c r="AQ77" s="188"/>
      <c r="AR77" s="187"/>
      <c r="AS77" s="188"/>
      <c r="AT77" s="187"/>
      <c r="AU77" s="187"/>
    </row>
    <row r="78" spans="1:47" s="101" customFormat="1" ht="15.95" customHeight="1" thickBot="1" x14ac:dyDescent="0.3">
      <c r="A78" s="105">
        <v>0</v>
      </c>
      <c r="B78" s="321" t="s">
        <v>165</v>
      </c>
      <c r="C78" s="324" t="s">
        <v>0</v>
      </c>
      <c r="D78" s="253" t="s">
        <v>48</v>
      </c>
      <c r="E78" s="165">
        <v>44</v>
      </c>
      <c r="F78" s="169">
        <v>27</v>
      </c>
      <c r="G78" s="106">
        <v>26</v>
      </c>
      <c r="H78" s="145">
        <v>73</v>
      </c>
      <c r="I78" s="169">
        <v>13</v>
      </c>
      <c r="J78" s="106">
        <v>34</v>
      </c>
      <c r="K78" s="327" t="s">
        <v>0</v>
      </c>
      <c r="L78" s="329" t="s">
        <v>0</v>
      </c>
      <c r="M78" s="276">
        <v>5</v>
      </c>
      <c r="N78" s="277">
        <f>IF(M78=" "," ",(M78+$L$7-M81))</f>
        <v>5</v>
      </c>
      <c r="O78" s="279">
        <v>500</v>
      </c>
      <c r="P78" s="331">
        <v>42901</v>
      </c>
      <c r="Q78" s="119">
        <v>43221</v>
      </c>
      <c r="R78" s="120">
        <v>43405</v>
      </c>
      <c r="S78" s="283" t="s">
        <v>122</v>
      </c>
      <c r="T78" s="284"/>
      <c r="U78" s="215">
        <v>1</v>
      </c>
      <c r="V78" s="127" t="s">
        <v>0</v>
      </c>
      <c r="W78" s="128">
        <v>1</v>
      </c>
      <c r="X78" s="129">
        <v>1</v>
      </c>
      <c r="Y78" s="130" t="s">
        <v>0</v>
      </c>
      <c r="Z78" s="131" t="s">
        <v>0</v>
      </c>
      <c r="AA78" s="127" t="s">
        <v>0</v>
      </c>
      <c r="AB78" s="132" t="s">
        <v>0</v>
      </c>
      <c r="AC78" s="190" t="s">
        <v>48</v>
      </c>
      <c r="AD78" s="193" t="s">
        <v>76</v>
      </c>
      <c r="AE78" s="192">
        <f>E78+F78/60+G78/60/60</f>
        <v>44.457222222222228</v>
      </c>
      <c r="AF78" s="193" t="s">
        <v>77</v>
      </c>
      <c r="AG78" s="192" t="e">
        <f>E81+F81/60+G81/60/60</f>
        <v>#VALUE!</v>
      </c>
      <c r="AH78" s="199" t="s">
        <v>83</v>
      </c>
      <c r="AI78" s="192" t="e">
        <f>AG78-AE78</f>
        <v>#VALUE!</v>
      </c>
      <c r="AJ78" s="193" t="s">
        <v>85</v>
      </c>
      <c r="AK78" s="192" t="e">
        <f>AI79*60*COS((AE78+AG78)/2*PI()/180)</f>
        <v>#VALUE!</v>
      </c>
      <c r="AL78" s="193" t="s">
        <v>87</v>
      </c>
      <c r="AM78" s="192" t="e">
        <f>AK78*6076.12</f>
        <v>#VALUE!</v>
      </c>
      <c r="AN78" s="193" t="s">
        <v>90</v>
      </c>
      <c r="AO78" s="192">
        <f>AE78*PI()/180</f>
        <v>0.77592490406856807</v>
      </c>
      <c r="AP78" s="193" t="s">
        <v>93</v>
      </c>
      <c r="AQ78" s="192" t="e">
        <f>AG78 *PI()/180</f>
        <v>#VALUE!</v>
      </c>
      <c r="AR78" s="193" t="s">
        <v>95</v>
      </c>
      <c r="AS78" s="192" t="e">
        <f>1*ATAN2(COS(AO78)*SIN(AQ78)-SIN(AO78)*COS(AQ78)*COS(AQ79-AO79),SIN(AQ79-AO79)*COS(AQ78))</f>
        <v>#VALUE!</v>
      </c>
      <c r="AT78" s="194" t="s">
        <v>98</v>
      </c>
      <c r="AU78" s="200" t="e">
        <f>SQRT(AK79*AK79+AK78*AK78)</f>
        <v>#VALUE!</v>
      </c>
    </row>
    <row r="79" spans="1:47" s="101" customFormat="1" ht="15.95" customHeight="1" thickTop="1" thickBot="1" x14ac:dyDescent="0.3">
      <c r="A79" s="154">
        <v>100118393137</v>
      </c>
      <c r="B79" s="322"/>
      <c r="C79" s="325"/>
      <c r="D79" s="253" t="s">
        <v>53</v>
      </c>
      <c r="E79" s="285" t="s">
        <v>73</v>
      </c>
      <c r="F79" s="286"/>
      <c r="G79" s="286"/>
      <c r="H79" s="286"/>
      <c r="I79" s="286"/>
      <c r="J79" s="287"/>
      <c r="K79" s="328"/>
      <c r="L79" s="330"/>
      <c r="M79" s="276"/>
      <c r="N79" s="278"/>
      <c r="O79" s="280"/>
      <c r="P79" s="332"/>
      <c r="Q79" s="350" t="s">
        <v>163</v>
      </c>
      <c r="R79" s="351"/>
      <c r="S79" s="351"/>
      <c r="T79" s="351"/>
      <c r="U79" s="341" t="s">
        <v>103</v>
      </c>
      <c r="V79" s="342"/>
      <c r="W79" s="342"/>
      <c r="X79" s="342"/>
      <c r="Y79" s="343"/>
      <c r="Z79" s="302" t="s">
        <v>164</v>
      </c>
      <c r="AA79" s="303"/>
      <c r="AB79" s="304"/>
      <c r="AC79" s="190" t="s">
        <v>21</v>
      </c>
      <c r="AD79" s="193" t="s">
        <v>78</v>
      </c>
      <c r="AE79" s="192">
        <f>H78+I78/60+J78/60/60</f>
        <v>73.226111111111109</v>
      </c>
      <c r="AF79" s="193" t="s">
        <v>79</v>
      </c>
      <c r="AG79" s="192" t="e">
        <f>H81+I81/60+J81/60/60</f>
        <v>#VALUE!</v>
      </c>
      <c r="AH79" s="199" t="s">
        <v>84</v>
      </c>
      <c r="AI79" s="192" t="e">
        <f>AE79-AG79</f>
        <v>#VALUE!</v>
      </c>
      <c r="AJ79" s="193" t="s">
        <v>86</v>
      </c>
      <c r="AK79" s="192" t="e">
        <f>AI78*60</f>
        <v>#VALUE!</v>
      </c>
      <c r="AL79" s="193" t="s">
        <v>88</v>
      </c>
      <c r="AM79" s="192" t="e">
        <f>AK79*6076.12</f>
        <v>#VALUE!</v>
      </c>
      <c r="AN79" s="193" t="s">
        <v>91</v>
      </c>
      <c r="AO79" s="192">
        <f>AE79*PI()/180</f>
        <v>1.2780367373200923</v>
      </c>
      <c r="AP79" s="193" t="s">
        <v>94</v>
      </c>
      <c r="AQ79" s="192" t="e">
        <f>AG79*PI()/180</f>
        <v>#VALUE!</v>
      </c>
      <c r="AR79" s="193" t="s">
        <v>96</v>
      </c>
      <c r="AS79" s="191" t="e">
        <f>IF(360+AS78/(2*PI())*360&gt;360,AS78/(PI())*360,360+AS78/(2*PI())*360)</f>
        <v>#VALUE!</v>
      </c>
      <c r="AT79" s="195"/>
      <c r="AU79" s="195"/>
    </row>
    <row r="80" spans="1:47" s="101" customFormat="1" ht="15.95" customHeight="1" thickBot="1" x14ac:dyDescent="0.3">
      <c r="A80" s="271">
        <v>14</v>
      </c>
      <c r="B80" s="322"/>
      <c r="C80" s="325"/>
      <c r="D80" s="253" t="s">
        <v>54</v>
      </c>
      <c r="E80" s="311" t="s">
        <v>72</v>
      </c>
      <c r="F80" s="312"/>
      <c r="G80" s="312"/>
      <c r="H80" s="312"/>
      <c r="I80" s="312"/>
      <c r="J80" s="313"/>
      <c r="K80" s="107" t="s">
        <v>15</v>
      </c>
      <c r="L80" s="209" t="s">
        <v>99</v>
      </c>
      <c r="M80" s="108" t="s">
        <v>61</v>
      </c>
      <c r="N80" s="109" t="s">
        <v>4</v>
      </c>
      <c r="O80" s="110" t="s">
        <v>17</v>
      </c>
      <c r="P80" s="223" t="s">
        <v>19</v>
      </c>
      <c r="Q80" s="352"/>
      <c r="R80" s="351"/>
      <c r="S80" s="351"/>
      <c r="T80" s="351"/>
      <c r="U80" s="344"/>
      <c r="V80" s="345"/>
      <c r="W80" s="345"/>
      <c r="X80" s="345"/>
      <c r="Y80" s="346"/>
      <c r="Z80" s="305"/>
      <c r="AA80" s="306"/>
      <c r="AB80" s="307"/>
      <c r="AC80" s="196"/>
      <c r="AD80" s="195"/>
      <c r="AE80" s="195"/>
      <c r="AF80" s="195"/>
      <c r="AG80" s="195"/>
      <c r="AH80" s="195"/>
      <c r="AI80" s="195"/>
      <c r="AJ80" s="195"/>
      <c r="AK80" s="195"/>
      <c r="AL80" s="195"/>
      <c r="AM80" s="195"/>
      <c r="AN80" s="195"/>
      <c r="AO80" s="195"/>
      <c r="AP80" s="195"/>
      <c r="AQ80" s="195"/>
      <c r="AR80" s="193" t="s">
        <v>97</v>
      </c>
      <c r="AS80" s="191" t="e">
        <f>61.582*ACOS(SIN(AE78)*SIN(AG78)+COS(AE78)*COS(AG78)*(AE79-AG79))*6076.12</f>
        <v>#VALUE!</v>
      </c>
      <c r="AT80" s="195"/>
      <c r="AU80" s="195"/>
    </row>
    <row r="81" spans="1:47" s="100" customFormat="1" ht="35.1" customHeight="1" thickTop="1" thickBot="1" x14ac:dyDescent="0.3">
      <c r="A81" s="152" t="str">
        <f>IF(Z78=1,"VERIFIED",IF(AA78=1,"CHECKED",IF(V78=1,"RECHECK",IF(X78=1,"VERIFY",IF(Y78=1,"NEED APP","NOT SCHED")))))</f>
        <v>VERIFY</v>
      </c>
      <c r="B81" s="323"/>
      <c r="C81" s="326"/>
      <c r="D81" s="254" t="s">
        <v>21</v>
      </c>
      <c r="E81" s="167" t="s">
        <v>0</v>
      </c>
      <c r="F81" s="171" t="s">
        <v>0</v>
      </c>
      <c r="G81" s="162" t="s">
        <v>0</v>
      </c>
      <c r="H81" s="161" t="s">
        <v>0</v>
      </c>
      <c r="I81" s="171" t="s">
        <v>0</v>
      </c>
      <c r="J81" s="162" t="s">
        <v>0</v>
      </c>
      <c r="K81" s="111" t="str">
        <f>$N$7</f>
        <v xml:space="preserve"> </v>
      </c>
      <c r="L81" s="202" t="str">
        <f>IF(E81=" ","OBS POSN N/A",AU78*6076.12)</f>
        <v>OBS POSN N/A</v>
      </c>
      <c r="M81" s="201">
        <v>0</v>
      </c>
      <c r="N81" s="257" t="str">
        <f>IF(W78=1,"Needs a Photo","Has a Photo")</f>
        <v>Needs a Photo</v>
      </c>
      <c r="O81" s="153" t="s">
        <v>71</v>
      </c>
      <c r="P81" s="225" t="str">
        <f>IF(E81=" ","OBS POSN N/A",(IF(L81&gt;O78,"OFF STA","ON STA")))</f>
        <v>OBS POSN N/A</v>
      </c>
      <c r="Q81" s="353"/>
      <c r="R81" s="354"/>
      <c r="S81" s="354"/>
      <c r="T81" s="354"/>
      <c r="U81" s="347"/>
      <c r="V81" s="348"/>
      <c r="W81" s="348"/>
      <c r="X81" s="348"/>
      <c r="Y81" s="349"/>
      <c r="Z81" s="308"/>
      <c r="AA81" s="309"/>
      <c r="AB81" s="310"/>
      <c r="AC81" s="99"/>
    </row>
    <row r="82" spans="1:47" s="98" customFormat="1" ht="9" customHeight="1" thickTop="1" thickBot="1" x14ac:dyDescent="0.3">
      <c r="A82" s="185"/>
      <c r="B82" s="113" t="s">
        <v>10</v>
      </c>
      <c r="C82" s="114"/>
      <c r="D82" s="115" t="s">
        <v>11</v>
      </c>
      <c r="E82" s="164" t="s">
        <v>57</v>
      </c>
      <c r="F82" s="164" t="s">
        <v>58</v>
      </c>
      <c r="G82" s="156" t="s">
        <v>59</v>
      </c>
      <c r="H82" s="115" t="s">
        <v>57</v>
      </c>
      <c r="I82" s="164" t="s">
        <v>58</v>
      </c>
      <c r="J82" s="156" t="s">
        <v>59</v>
      </c>
      <c r="K82" s="116" t="s">
        <v>12</v>
      </c>
      <c r="L82" s="117" t="s">
        <v>13</v>
      </c>
      <c r="M82" s="117" t="s">
        <v>16</v>
      </c>
      <c r="N82" s="229" t="s">
        <v>14</v>
      </c>
      <c r="O82" s="118" t="s">
        <v>18</v>
      </c>
      <c r="P82" s="222" t="s">
        <v>67</v>
      </c>
      <c r="Q82" s="121" t="s">
        <v>63</v>
      </c>
      <c r="R82" s="122"/>
      <c r="S82" s="123" t="s">
        <v>20</v>
      </c>
      <c r="T82" s="214"/>
      <c r="U82" s="314" t="s">
        <v>100</v>
      </c>
      <c r="V82" s="339"/>
      <c r="W82" s="339"/>
      <c r="X82" s="339"/>
      <c r="Y82" s="340"/>
      <c r="Z82" s="124" t="s">
        <v>49</v>
      </c>
      <c r="AA82" s="125" t="s">
        <v>50</v>
      </c>
      <c r="AB82" s="126" t="s">
        <v>51</v>
      </c>
      <c r="AC82" s="186"/>
      <c r="AD82" s="187"/>
      <c r="AE82" s="188" t="s">
        <v>80</v>
      </c>
      <c r="AF82" s="187"/>
      <c r="AG82" s="188" t="s">
        <v>81</v>
      </c>
      <c r="AH82" s="188"/>
      <c r="AI82" s="188" t="s">
        <v>82</v>
      </c>
      <c r="AJ82" s="187"/>
      <c r="AK82" s="189" t="s">
        <v>92</v>
      </c>
      <c r="AL82" s="187"/>
      <c r="AM82" s="188"/>
      <c r="AN82" s="187"/>
      <c r="AO82" s="189" t="s">
        <v>89</v>
      </c>
      <c r="AP82" s="187"/>
      <c r="AQ82" s="188"/>
      <c r="AR82" s="187"/>
      <c r="AS82" s="188"/>
      <c r="AT82" s="187"/>
      <c r="AU82" s="187"/>
    </row>
    <row r="83" spans="1:47" s="101" customFormat="1" ht="15.95" customHeight="1" thickBot="1" x14ac:dyDescent="0.3">
      <c r="A83" s="105">
        <v>0</v>
      </c>
      <c r="B83" s="321" t="s">
        <v>166</v>
      </c>
      <c r="C83" s="324" t="s">
        <v>0</v>
      </c>
      <c r="D83" s="253" t="s">
        <v>48</v>
      </c>
      <c r="E83" s="165">
        <v>44</v>
      </c>
      <c r="F83" s="169">
        <v>27</v>
      </c>
      <c r="G83" s="106">
        <v>28</v>
      </c>
      <c r="H83" s="145">
        <v>73</v>
      </c>
      <c r="I83" s="169">
        <v>13</v>
      </c>
      <c r="J83" s="106">
        <v>32.5</v>
      </c>
      <c r="K83" s="327" t="s">
        <v>0</v>
      </c>
      <c r="L83" s="329" t="s">
        <v>0</v>
      </c>
      <c r="M83" s="276">
        <v>5</v>
      </c>
      <c r="N83" s="277">
        <f>IF(M83=" "," ",(M83+$L$7-M86))</f>
        <v>5</v>
      </c>
      <c r="O83" s="279">
        <v>500</v>
      </c>
      <c r="P83" s="331">
        <v>42901</v>
      </c>
      <c r="Q83" s="119">
        <v>43221</v>
      </c>
      <c r="R83" s="120">
        <v>43405</v>
      </c>
      <c r="S83" s="283" t="s">
        <v>122</v>
      </c>
      <c r="T83" s="284"/>
      <c r="U83" s="215">
        <v>1</v>
      </c>
      <c r="V83" s="127" t="s">
        <v>0</v>
      </c>
      <c r="W83" s="128">
        <v>1</v>
      </c>
      <c r="X83" s="129">
        <v>1</v>
      </c>
      <c r="Y83" s="130" t="s">
        <v>0</v>
      </c>
      <c r="Z83" s="131" t="s">
        <v>0</v>
      </c>
      <c r="AA83" s="127" t="s">
        <v>0</v>
      </c>
      <c r="AB83" s="132" t="s">
        <v>0</v>
      </c>
      <c r="AC83" s="190" t="s">
        <v>48</v>
      </c>
      <c r="AD83" s="193" t="s">
        <v>76</v>
      </c>
      <c r="AE83" s="192">
        <f>E83+F83/60+G83/60/60</f>
        <v>44.457777777777778</v>
      </c>
      <c r="AF83" s="193" t="s">
        <v>77</v>
      </c>
      <c r="AG83" s="192" t="e">
        <f>E86+F86/60+G86/60/60</f>
        <v>#VALUE!</v>
      </c>
      <c r="AH83" s="199" t="s">
        <v>83</v>
      </c>
      <c r="AI83" s="192" t="e">
        <f>AG83-AE83</f>
        <v>#VALUE!</v>
      </c>
      <c r="AJ83" s="193" t="s">
        <v>85</v>
      </c>
      <c r="AK83" s="192" t="e">
        <f>AI84*60*COS((AE83+AG83)/2*PI()/180)</f>
        <v>#VALUE!</v>
      </c>
      <c r="AL83" s="193" t="s">
        <v>87</v>
      </c>
      <c r="AM83" s="192" t="e">
        <f>AK83*6076.12</f>
        <v>#VALUE!</v>
      </c>
      <c r="AN83" s="193" t="s">
        <v>90</v>
      </c>
      <c r="AO83" s="192">
        <f>AE83*PI()/180</f>
        <v>0.77593460034219008</v>
      </c>
      <c r="AP83" s="193" t="s">
        <v>93</v>
      </c>
      <c r="AQ83" s="192" t="e">
        <f>AG83 *PI()/180</f>
        <v>#VALUE!</v>
      </c>
      <c r="AR83" s="193" t="s">
        <v>95</v>
      </c>
      <c r="AS83" s="192" t="e">
        <f>1*ATAN2(COS(AO83)*SIN(AQ83)-SIN(AO83)*COS(AQ83)*COS(AQ84-AO84),SIN(AQ84-AO84)*COS(AQ83))</f>
        <v>#VALUE!</v>
      </c>
      <c r="AT83" s="194" t="s">
        <v>98</v>
      </c>
      <c r="AU83" s="200" t="e">
        <f>SQRT(AK84*AK84+AK83*AK83)</f>
        <v>#VALUE!</v>
      </c>
    </row>
    <row r="84" spans="1:47" s="101" customFormat="1" ht="15.95" customHeight="1" thickTop="1" thickBot="1" x14ac:dyDescent="0.3">
      <c r="A84" s="154">
        <v>100118392137</v>
      </c>
      <c r="B84" s="322"/>
      <c r="C84" s="325"/>
      <c r="D84" s="253" t="s">
        <v>53</v>
      </c>
      <c r="E84" s="285" t="s">
        <v>73</v>
      </c>
      <c r="F84" s="286"/>
      <c r="G84" s="286"/>
      <c r="H84" s="286"/>
      <c r="I84" s="286"/>
      <c r="J84" s="287"/>
      <c r="K84" s="328"/>
      <c r="L84" s="330"/>
      <c r="M84" s="276"/>
      <c r="N84" s="278"/>
      <c r="O84" s="280"/>
      <c r="P84" s="332"/>
      <c r="Q84" s="350" t="s">
        <v>163</v>
      </c>
      <c r="R84" s="351"/>
      <c r="S84" s="351"/>
      <c r="T84" s="351"/>
      <c r="U84" s="341" t="s">
        <v>103</v>
      </c>
      <c r="V84" s="342"/>
      <c r="W84" s="342"/>
      <c r="X84" s="342"/>
      <c r="Y84" s="343"/>
      <c r="Z84" s="302" t="s">
        <v>164</v>
      </c>
      <c r="AA84" s="303"/>
      <c r="AB84" s="304"/>
      <c r="AC84" s="190" t="s">
        <v>21</v>
      </c>
      <c r="AD84" s="193" t="s">
        <v>78</v>
      </c>
      <c r="AE84" s="192">
        <f>H83+I83/60+J83/60/60</f>
        <v>73.225694444444443</v>
      </c>
      <c r="AF84" s="193" t="s">
        <v>79</v>
      </c>
      <c r="AG84" s="192" t="e">
        <f>H86+I86/60+J86/60/60</f>
        <v>#VALUE!</v>
      </c>
      <c r="AH84" s="199" t="s">
        <v>84</v>
      </c>
      <c r="AI84" s="192" t="e">
        <f>AE84-AG84</f>
        <v>#VALUE!</v>
      </c>
      <c r="AJ84" s="193" t="s">
        <v>86</v>
      </c>
      <c r="AK84" s="192" t="e">
        <f>AI83*60</f>
        <v>#VALUE!</v>
      </c>
      <c r="AL84" s="193" t="s">
        <v>88</v>
      </c>
      <c r="AM84" s="192" t="e">
        <f>AK84*6076.12</f>
        <v>#VALUE!</v>
      </c>
      <c r="AN84" s="193" t="s">
        <v>91</v>
      </c>
      <c r="AO84" s="192">
        <f>AE84*PI()/180</f>
        <v>1.2780294651148756</v>
      </c>
      <c r="AP84" s="193" t="s">
        <v>94</v>
      </c>
      <c r="AQ84" s="192" t="e">
        <f>AG84*PI()/180</f>
        <v>#VALUE!</v>
      </c>
      <c r="AR84" s="193" t="s">
        <v>96</v>
      </c>
      <c r="AS84" s="191" t="e">
        <f>IF(360+AS83/(2*PI())*360&gt;360,AS83/(PI())*360,360+AS83/(2*PI())*360)</f>
        <v>#VALUE!</v>
      </c>
      <c r="AT84" s="195"/>
      <c r="AU84" s="195"/>
    </row>
    <row r="85" spans="1:47" s="101" customFormat="1" ht="15.95" customHeight="1" thickBot="1" x14ac:dyDescent="0.3">
      <c r="A85" s="271">
        <v>15</v>
      </c>
      <c r="B85" s="322"/>
      <c r="C85" s="325"/>
      <c r="D85" s="253" t="s">
        <v>54</v>
      </c>
      <c r="E85" s="311" t="s">
        <v>72</v>
      </c>
      <c r="F85" s="312"/>
      <c r="G85" s="312"/>
      <c r="H85" s="312"/>
      <c r="I85" s="312"/>
      <c r="J85" s="313"/>
      <c r="K85" s="107" t="s">
        <v>15</v>
      </c>
      <c r="L85" s="209" t="s">
        <v>99</v>
      </c>
      <c r="M85" s="108" t="s">
        <v>61</v>
      </c>
      <c r="N85" s="109" t="s">
        <v>4</v>
      </c>
      <c r="O85" s="110" t="s">
        <v>17</v>
      </c>
      <c r="P85" s="223" t="s">
        <v>19</v>
      </c>
      <c r="Q85" s="352"/>
      <c r="R85" s="351"/>
      <c r="S85" s="351"/>
      <c r="T85" s="351"/>
      <c r="U85" s="344"/>
      <c r="V85" s="345"/>
      <c r="W85" s="345"/>
      <c r="X85" s="345"/>
      <c r="Y85" s="346"/>
      <c r="Z85" s="305"/>
      <c r="AA85" s="306"/>
      <c r="AB85" s="307"/>
      <c r="AC85" s="196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P85" s="195"/>
      <c r="AQ85" s="195"/>
      <c r="AR85" s="193" t="s">
        <v>97</v>
      </c>
      <c r="AS85" s="191" t="e">
        <f>61.582*ACOS(SIN(AE83)*SIN(AG83)+COS(AE83)*COS(AG83)*(AE84-AG84))*6076.12</f>
        <v>#VALUE!</v>
      </c>
      <c r="AT85" s="195"/>
      <c r="AU85" s="195"/>
    </row>
    <row r="86" spans="1:47" s="100" customFormat="1" ht="35.1" customHeight="1" thickTop="1" thickBot="1" x14ac:dyDescent="0.3">
      <c r="A86" s="152" t="str">
        <f>IF(Z83=1,"VERIFIED",IF(AA83=1,"CHECKED",IF(V83=1,"RECHECK",IF(X83=1,"VERIFY",IF(Y83=1,"NEED APP","NOT SCHED")))))</f>
        <v>VERIFY</v>
      </c>
      <c r="B86" s="323"/>
      <c r="C86" s="326"/>
      <c r="D86" s="254" t="s">
        <v>21</v>
      </c>
      <c r="E86" s="167" t="s">
        <v>0</v>
      </c>
      <c r="F86" s="171" t="s">
        <v>0</v>
      </c>
      <c r="G86" s="162" t="s">
        <v>0</v>
      </c>
      <c r="H86" s="161" t="s">
        <v>0</v>
      </c>
      <c r="I86" s="171" t="s">
        <v>0</v>
      </c>
      <c r="J86" s="162" t="s">
        <v>0</v>
      </c>
      <c r="K86" s="111" t="str">
        <f>$N$7</f>
        <v xml:space="preserve"> </v>
      </c>
      <c r="L86" s="202" t="str">
        <f>IF(E86=" ","OBS POSN N/A",AU83*6076.12)</f>
        <v>OBS POSN N/A</v>
      </c>
      <c r="M86" s="201">
        <v>0</v>
      </c>
      <c r="N86" s="257" t="str">
        <f>IF(W83=1,"Needs a Photo","Has a Photo")</f>
        <v>Needs a Photo</v>
      </c>
      <c r="O86" s="153" t="s">
        <v>71</v>
      </c>
      <c r="P86" s="225" t="str">
        <f>IF(E86=" ","OBS POSN N/A",(IF(L86&gt;O83,"OFF STA","ON STA")))</f>
        <v>OBS POSN N/A</v>
      </c>
      <c r="Q86" s="353"/>
      <c r="R86" s="354"/>
      <c r="S86" s="354"/>
      <c r="T86" s="354"/>
      <c r="U86" s="347"/>
      <c r="V86" s="348"/>
      <c r="W86" s="348"/>
      <c r="X86" s="348"/>
      <c r="Y86" s="349"/>
      <c r="Z86" s="308"/>
      <c r="AA86" s="309"/>
      <c r="AB86" s="310"/>
      <c r="AC86" s="99"/>
    </row>
    <row r="87" spans="1:47" s="100" customFormat="1" ht="78" customHeight="1" thickTop="1" thickBot="1" x14ac:dyDescent="0.3">
      <c r="A87" s="338" t="s">
        <v>75</v>
      </c>
      <c r="B87" s="320"/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216"/>
      <c r="V87" s="140"/>
      <c r="W87" s="140"/>
      <c r="X87" s="140"/>
      <c r="Y87" s="141"/>
      <c r="Z87" s="260"/>
      <c r="AA87" s="261"/>
      <c r="AB87" s="262"/>
      <c r="AC87" s="99"/>
    </row>
    <row r="88" spans="1:47" s="7" customFormat="1" ht="16.5" customHeight="1" thickTop="1" thickBot="1" x14ac:dyDescent="0.3">
      <c r="A88" s="248" t="s">
        <v>69</v>
      </c>
      <c r="B88" s="249" t="s">
        <v>209</v>
      </c>
      <c r="C88" s="250"/>
      <c r="D88" s="251"/>
      <c r="E88" s="232" t="s">
        <v>60</v>
      </c>
      <c r="F88" s="233"/>
      <c r="G88" s="234"/>
      <c r="H88" s="235" t="s">
        <v>62</v>
      </c>
      <c r="I88" s="233"/>
      <c r="J88" s="234"/>
      <c r="K88" s="236" t="s">
        <v>0</v>
      </c>
      <c r="L88" s="237" t="s">
        <v>0</v>
      </c>
      <c r="M88" s="238" t="s">
        <v>0</v>
      </c>
      <c r="N88" s="239" t="s">
        <v>0</v>
      </c>
      <c r="O88" s="240"/>
      <c r="P88" s="275" t="str">
        <f>P39</f>
        <v>OFF STA</v>
      </c>
      <c r="Q88" s="275"/>
      <c r="R88" s="275"/>
      <c r="S88" s="275"/>
      <c r="T88" s="275"/>
      <c r="U88" s="241"/>
      <c r="V88" s="242"/>
      <c r="W88" s="243"/>
      <c r="X88" s="244"/>
      <c r="Y88" s="242"/>
      <c r="Z88" s="244"/>
      <c r="AA88" s="242"/>
      <c r="AB88" s="245"/>
      <c r="AC88" s="8"/>
    </row>
    <row r="89" spans="1:47" s="98" customFormat="1" ht="9" customHeight="1" thickTop="1" thickBot="1" x14ac:dyDescent="0.3">
      <c r="A89" s="185"/>
      <c r="B89" s="113" t="s">
        <v>10</v>
      </c>
      <c r="C89" s="114"/>
      <c r="D89" s="115" t="s">
        <v>11</v>
      </c>
      <c r="E89" s="164" t="s">
        <v>57</v>
      </c>
      <c r="F89" s="164" t="s">
        <v>58</v>
      </c>
      <c r="G89" s="156" t="s">
        <v>59</v>
      </c>
      <c r="H89" s="115" t="s">
        <v>57</v>
      </c>
      <c r="I89" s="164" t="s">
        <v>58</v>
      </c>
      <c r="J89" s="156" t="s">
        <v>59</v>
      </c>
      <c r="K89" s="116" t="s">
        <v>12</v>
      </c>
      <c r="L89" s="117" t="s">
        <v>13</v>
      </c>
      <c r="M89" s="117" t="s">
        <v>16</v>
      </c>
      <c r="N89" s="229" t="s">
        <v>14</v>
      </c>
      <c r="O89" s="118" t="s">
        <v>18</v>
      </c>
      <c r="P89" s="222" t="s">
        <v>67</v>
      </c>
      <c r="Q89" s="121" t="s">
        <v>63</v>
      </c>
      <c r="R89" s="122"/>
      <c r="S89" s="123" t="s">
        <v>20</v>
      </c>
      <c r="T89" s="214"/>
      <c r="U89" s="314" t="s">
        <v>100</v>
      </c>
      <c r="V89" s="339"/>
      <c r="W89" s="339"/>
      <c r="X89" s="339"/>
      <c r="Y89" s="340"/>
      <c r="Z89" s="124" t="s">
        <v>49</v>
      </c>
      <c r="AA89" s="125" t="s">
        <v>50</v>
      </c>
      <c r="AB89" s="126" t="s">
        <v>51</v>
      </c>
      <c r="AC89" s="186"/>
      <c r="AD89" s="187"/>
      <c r="AE89" s="188" t="s">
        <v>80</v>
      </c>
      <c r="AF89" s="187"/>
      <c r="AG89" s="188" t="s">
        <v>81</v>
      </c>
      <c r="AH89" s="188"/>
      <c r="AI89" s="188" t="s">
        <v>82</v>
      </c>
      <c r="AJ89" s="187"/>
      <c r="AK89" s="189" t="s">
        <v>92</v>
      </c>
      <c r="AL89" s="187"/>
      <c r="AM89" s="188"/>
      <c r="AN89" s="187"/>
      <c r="AO89" s="189" t="s">
        <v>89</v>
      </c>
      <c r="AP89" s="187"/>
      <c r="AQ89" s="188"/>
      <c r="AR89" s="187"/>
      <c r="AS89" s="188"/>
      <c r="AT89" s="187"/>
      <c r="AU89" s="187"/>
    </row>
    <row r="90" spans="1:47" s="101" customFormat="1" ht="15.95" customHeight="1" thickBot="1" x14ac:dyDescent="0.3">
      <c r="A90" s="105">
        <v>0</v>
      </c>
      <c r="B90" s="321" t="s">
        <v>167</v>
      </c>
      <c r="C90" s="324" t="s">
        <v>0</v>
      </c>
      <c r="D90" s="253" t="s">
        <v>48</v>
      </c>
      <c r="E90" s="165">
        <v>44</v>
      </c>
      <c r="F90" s="169">
        <v>27</v>
      </c>
      <c r="G90" s="106">
        <v>29</v>
      </c>
      <c r="H90" s="145">
        <v>73</v>
      </c>
      <c r="I90" s="169">
        <v>13</v>
      </c>
      <c r="J90" s="106">
        <v>33</v>
      </c>
      <c r="K90" s="327" t="s">
        <v>0</v>
      </c>
      <c r="L90" s="329" t="s">
        <v>0</v>
      </c>
      <c r="M90" s="276">
        <v>5</v>
      </c>
      <c r="N90" s="277">
        <f>IF(M90=" "," ",(M90+$L$7-M93))</f>
        <v>5</v>
      </c>
      <c r="O90" s="279">
        <v>500</v>
      </c>
      <c r="P90" s="331">
        <v>42901</v>
      </c>
      <c r="Q90" s="119">
        <v>43221</v>
      </c>
      <c r="R90" s="120">
        <v>43405</v>
      </c>
      <c r="S90" s="283" t="s">
        <v>122</v>
      </c>
      <c r="T90" s="284"/>
      <c r="U90" s="215">
        <v>1</v>
      </c>
      <c r="V90" s="127" t="s">
        <v>0</v>
      </c>
      <c r="W90" s="128">
        <v>1</v>
      </c>
      <c r="X90" s="129">
        <v>1</v>
      </c>
      <c r="Y90" s="130" t="s">
        <v>0</v>
      </c>
      <c r="Z90" s="131" t="s">
        <v>0</v>
      </c>
      <c r="AA90" s="127" t="s">
        <v>0</v>
      </c>
      <c r="AB90" s="132" t="s">
        <v>0</v>
      </c>
      <c r="AC90" s="190" t="s">
        <v>48</v>
      </c>
      <c r="AD90" s="193" t="s">
        <v>76</v>
      </c>
      <c r="AE90" s="192">
        <f>E90+F90/60+G90/60/60</f>
        <v>44.458055555555561</v>
      </c>
      <c r="AF90" s="193" t="s">
        <v>77</v>
      </c>
      <c r="AG90" s="192" t="e">
        <f>E93+F93/60+G93/60/60</f>
        <v>#VALUE!</v>
      </c>
      <c r="AH90" s="199" t="s">
        <v>83</v>
      </c>
      <c r="AI90" s="192" t="e">
        <f>AG90-AE90</f>
        <v>#VALUE!</v>
      </c>
      <c r="AJ90" s="193" t="s">
        <v>85</v>
      </c>
      <c r="AK90" s="192" t="e">
        <f>AI91*60*COS((AE90+AG90)/2*PI()/180)</f>
        <v>#VALUE!</v>
      </c>
      <c r="AL90" s="193" t="s">
        <v>87</v>
      </c>
      <c r="AM90" s="192" t="e">
        <f>AK90*6076.12</f>
        <v>#VALUE!</v>
      </c>
      <c r="AN90" s="193" t="s">
        <v>90</v>
      </c>
      <c r="AO90" s="192">
        <f>AE90*PI()/180</f>
        <v>0.77593944847900143</v>
      </c>
      <c r="AP90" s="193" t="s">
        <v>93</v>
      </c>
      <c r="AQ90" s="192" t="e">
        <f>AG90 *PI()/180</f>
        <v>#VALUE!</v>
      </c>
      <c r="AR90" s="193" t="s">
        <v>95</v>
      </c>
      <c r="AS90" s="192" t="e">
        <f>1*ATAN2(COS(AO90)*SIN(AQ90)-SIN(AO90)*COS(AQ90)*COS(AQ91-AO91),SIN(AQ91-AO91)*COS(AQ90))</f>
        <v>#VALUE!</v>
      </c>
      <c r="AT90" s="194" t="s">
        <v>98</v>
      </c>
      <c r="AU90" s="200" t="e">
        <f>SQRT(AK91*AK91+AK90*AK90)</f>
        <v>#VALUE!</v>
      </c>
    </row>
    <row r="91" spans="1:47" s="101" customFormat="1" ht="15.95" customHeight="1" thickTop="1" thickBot="1" x14ac:dyDescent="0.3">
      <c r="A91" s="154">
        <v>100118392135</v>
      </c>
      <c r="B91" s="322"/>
      <c r="C91" s="325"/>
      <c r="D91" s="253" t="s">
        <v>53</v>
      </c>
      <c r="E91" s="285" t="s">
        <v>73</v>
      </c>
      <c r="F91" s="286"/>
      <c r="G91" s="286"/>
      <c r="H91" s="286"/>
      <c r="I91" s="286"/>
      <c r="J91" s="287"/>
      <c r="K91" s="328"/>
      <c r="L91" s="330"/>
      <c r="M91" s="276"/>
      <c r="N91" s="278"/>
      <c r="O91" s="280"/>
      <c r="P91" s="332"/>
      <c r="Q91" s="350" t="s">
        <v>163</v>
      </c>
      <c r="R91" s="351"/>
      <c r="S91" s="351"/>
      <c r="T91" s="351"/>
      <c r="U91" s="341" t="s">
        <v>103</v>
      </c>
      <c r="V91" s="342"/>
      <c r="W91" s="342"/>
      <c r="X91" s="342"/>
      <c r="Y91" s="343"/>
      <c r="Z91" s="302" t="s">
        <v>164</v>
      </c>
      <c r="AA91" s="303"/>
      <c r="AB91" s="304"/>
      <c r="AC91" s="190" t="s">
        <v>21</v>
      </c>
      <c r="AD91" s="193" t="s">
        <v>78</v>
      </c>
      <c r="AE91" s="192">
        <f>H90+I90/60+J90/60/60</f>
        <v>73.225833333333341</v>
      </c>
      <c r="AF91" s="193" t="s">
        <v>79</v>
      </c>
      <c r="AG91" s="192" t="e">
        <f>H93+I93/60+J93/60/60</f>
        <v>#VALUE!</v>
      </c>
      <c r="AH91" s="199" t="s">
        <v>84</v>
      </c>
      <c r="AI91" s="192" t="e">
        <f>AE91-AG91</f>
        <v>#VALUE!</v>
      </c>
      <c r="AJ91" s="193" t="s">
        <v>86</v>
      </c>
      <c r="AK91" s="192" t="e">
        <f>AI90*60</f>
        <v>#VALUE!</v>
      </c>
      <c r="AL91" s="193" t="s">
        <v>88</v>
      </c>
      <c r="AM91" s="192" t="e">
        <f>AK91*6076.12</f>
        <v>#VALUE!</v>
      </c>
      <c r="AN91" s="193" t="s">
        <v>91</v>
      </c>
      <c r="AO91" s="192">
        <f>AE91*PI()/180</f>
        <v>1.2780318891832811</v>
      </c>
      <c r="AP91" s="193" t="s">
        <v>94</v>
      </c>
      <c r="AQ91" s="192" t="e">
        <f>AG91*PI()/180</f>
        <v>#VALUE!</v>
      </c>
      <c r="AR91" s="193" t="s">
        <v>96</v>
      </c>
      <c r="AS91" s="191" t="e">
        <f>IF(360+AS90/(2*PI())*360&gt;360,AS90/(PI())*360,360+AS90/(2*PI())*360)</f>
        <v>#VALUE!</v>
      </c>
      <c r="AT91" s="195"/>
      <c r="AU91" s="195"/>
    </row>
    <row r="92" spans="1:47" s="101" customFormat="1" ht="15.95" customHeight="1" thickBot="1" x14ac:dyDescent="0.3">
      <c r="A92" s="271">
        <v>16</v>
      </c>
      <c r="B92" s="322"/>
      <c r="C92" s="325"/>
      <c r="D92" s="253" t="s">
        <v>54</v>
      </c>
      <c r="E92" s="311" t="s">
        <v>72</v>
      </c>
      <c r="F92" s="312"/>
      <c r="G92" s="312"/>
      <c r="H92" s="312"/>
      <c r="I92" s="312"/>
      <c r="J92" s="313"/>
      <c r="K92" s="107" t="s">
        <v>15</v>
      </c>
      <c r="L92" s="209" t="s">
        <v>99</v>
      </c>
      <c r="M92" s="108" t="s">
        <v>61</v>
      </c>
      <c r="N92" s="109" t="s">
        <v>4</v>
      </c>
      <c r="O92" s="110" t="s">
        <v>17</v>
      </c>
      <c r="P92" s="223" t="s">
        <v>19</v>
      </c>
      <c r="Q92" s="352"/>
      <c r="R92" s="351"/>
      <c r="S92" s="351"/>
      <c r="T92" s="351"/>
      <c r="U92" s="344"/>
      <c r="V92" s="345"/>
      <c r="W92" s="345"/>
      <c r="X92" s="345"/>
      <c r="Y92" s="346"/>
      <c r="Z92" s="305"/>
      <c r="AA92" s="306"/>
      <c r="AB92" s="307"/>
      <c r="AC92" s="196"/>
      <c r="AD92" s="195"/>
      <c r="AE92" s="195"/>
      <c r="AF92" s="195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3" t="s">
        <v>97</v>
      </c>
      <c r="AS92" s="191" t="e">
        <f>61.582*ACOS(SIN(AE90)*SIN(AG90)+COS(AE90)*COS(AG90)*(AE91-AG91))*6076.12</f>
        <v>#VALUE!</v>
      </c>
      <c r="AT92" s="195"/>
      <c r="AU92" s="195"/>
    </row>
    <row r="93" spans="1:47" s="100" customFormat="1" ht="35.1" customHeight="1" thickTop="1" thickBot="1" x14ac:dyDescent="0.3">
      <c r="A93" s="256" t="str">
        <f>IF(Z90=1,"VERIFIED",IF(AA90=1,"CHECKED",IF(V90=1,"RECHECK",IF(X90=1,"VERIFY",IF(Y90=1,"NEED APP","NOT SCHED")))))</f>
        <v>VERIFY</v>
      </c>
      <c r="B93" s="323"/>
      <c r="C93" s="326"/>
      <c r="D93" s="254" t="s">
        <v>21</v>
      </c>
      <c r="E93" s="167" t="s">
        <v>0</v>
      </c>
      <c r="F93" s="171" t="s">
        <v>0</v>
      </c>
      <c r="G93" s="162" t="s">
        <v>0</v>
      </c>
      <c r="H93" s="161" t="s">
        <v>0</v>
      </c>
      <c r="I93" s="171" t="s">
        <v>0</v>
      </c>
      <c r="J93" s="162" t="s">
        <v>0</v>
      </c>
      <c r="K93" s="111" t="str">
        <f>$N$7</f>
        <v xml:space="preserve"> </v>
      </c>
      <c r="L93" s="202" t="str">
        <f>IF(E93=" ","OBS POSN N/A",AU90*6076.12)</f>
        <v>OBS POSN N/A</v>
      </c>
      <c r="M93" s="201">
        <v>0</v>
      </c>
      <c r="N93" s="257" t="str">
        <f>IF(W90=1,"Needs a Photo","Has a Photo")</f>
        <v>Needs a Photo</v>
      </c>
      <c r="O93" s="153" t="s">
        <v>71</v>
      </c>
      <c r="P93" s="225" t="str">
        <f>IF(E93=" ","OBS POSN N/A",(IF(L93&gt;O90,"OFF STA","ON STA")))</f>
        <v>OBS POSN N/A</v>
      </c>
      <c r="Q93" s="353"/>
      <c r="R93" s="354"/>
      <c r="S93" s="354"/>
      <c r="T93" s="354"/>
      <c r="U93" s="347"/>
      <c r="V93" s="348"/>
      <c r="W93" s="348"/>
      <c r="X93" s="348"/>
      <c r="Y93" s="349"/>
      <c r="Z93" s="308"/>
      <c r="AA93" s="309"/>
      <c r="AB93" s="310"/>
      <c r="AC93" s="99"/>
    </row>
    <row r="94" spans="1:47" s="98" customFormat="1" ht="9" customHeight="1" thickTop="1" thickBot="1" x14ac:dyDescent="0.3">
      <c r="A94" s="112" t="s">
        <v>0</v>
      </c>
      <c r="B94" s="113" t="s">
        <v>10</v>
      </c>
      <c r="C94" s="114"/>
      <c r="D94" s="115" t="s">
        <v>11</v>
      </c>
      <c r="E94" s="164" t="s">
        <v>57</v>
      </c>
      <c r="F94" s="164" t="s">
        <v>58</v>
      </c>
      <c r="G94" s="156" t="s">
        <v>59</v>
      </c>
      <c r="H94" s="115" t="s">
        <v>57</v>
      </c>
      <c r="I94" s="164" t="s">
        <v>58</v>
      </c>
      <c r="J94" s="156" t="s">
        <v>59</v>
      </c>
      <c r="K94" s="116" t="s">
        <v>12</v>
      </c>
      <c r="L94" s="117" t="s">
        <v>13</v>
      </c>
      <c r="M94" s="117" t="s">
        <v>16</v>
      </c>
      <c r="N94" s="229" t="s">
        <v>14</v>
      </c>
      <c r="O94" s="230" t="s">
        <v>18</v>
      </c>
      <c r="P94" s="231" t="s">
        <v>67</v>
      </c>
      <c r="Q94" s="121" t="s">
        <v>63</v>
      </c>
      <c r="R94" s="122"/>
      <c r="S94" s="123" t="s">
        <v>20</v>
      </c>
      <c r="T94" s="214"/>
      <c r="U94" s="314" t="s">
        <v>100</v>
      </c>
      <c r="V94" s="339"/>
      <c r="W94" s="339"/>
      <c r="X94" s="339"/>
      <c r="Y94" s="340"/>
      <c r="Z94" s="210" t="s">
        <v>49</v>
      </c>
      <c r="AA94" s="211" t="s">
        <v>50</v>
      </c>
      <c r="AB94" s="212" t="s">
        <v>51</v>
      </c>
      <c r="AC94" s="186"/>
      <c r="AD94" s="187"/>
      <c r="AE94" s="188" t="s">
        <v>80</v>
      </c>
      <c r="AF94" s="187"/>
      <c r="AG94" s="188" t="s">
        <v>81</v>
      </c>
      <c r="AH94" s="188"/>
      <c r="AI94" s="188" t="s">
        <v>82</v>
      </c>
      <c r="AJ94" s="187"/>
      <c r="AK94" s="189" t="s">
        <v>92</v>
      </c>
      <c r="AL94" s="187"/>
      <c r="AM94" s="188"/>
      <c r="AN94" s="187"/>
      <c r="AO94" s="189" t="s">
        <v>89</v>
      </c>
      <c r="AP94" s="187"/>
      <c r="AQ94" s="188"/>
      <c r="AR94" s="187"/>
      <c r="AS94" s="188"/>
      <c r="AT94" s="187"/>
      <c r="AU94" s="187"/>
    </row>
    <row r="95" spans="1:47" s="101" customFormat="1" ht="15.95" customHeight="1" thickBot="1" x14ac:dyDescent="0.3">
      <c r="A95" s="105">
        <v>39640</v>
      </c>
      <c r="B95" s="321" t="s">
        <v>154</v>
      </c>
      <c r="C95" s="324" t="s">
        <v>0</v>
      </c>
      <c r="D95" s="253" t="s">
        <v>48</v>
      </c>
      <c r="E95" s="165">
        <v>44</v>
      </c>
      <c r="F95" s="169">
        <v>28</v>
      </c>
      <c r="G95" s="106">
        <v>8</v>
      </c>
      <c r="H95" s="145">
        <v>73</v>
      </c>
      <c r="I95" s="169">
        <v>13</v>
      </c>
      <c r="J95" s="106">
        <v>43</v>
      </c>
      <c r="K95" s="327" t="s">
        <v>0</v>
      </c>
      <c r="L95" s="329" t="s">
        <v>0</v>
      </c>
      <c r="M95" s="276">
        <v>48</v>
      </c>
      <c r="N95" s="277">
        <f>IF(M95=" "," ",(M95+$L$7-M98))</f>
        <v>48</v>
      </c>
      <c r="O95" s="279">
        <v>500</v>
      </c>
      <c r="P95" s="281">
        <v>42993</v>
      </c>
      <c r="Q95" s="119">
        <v>43252</v>
      </c>
      <c r="R95" s="120">
        <v>43405</v>
      </c>
      <c r="S95" s="283" t="s">
        <v>155</v>
      </c>
      <c r="T95" s="284"/>
      <c r="U95" s="215">
        <v>1</v>
      </c>
      <c r="V95" s="127">
        <v>1</v>
      </c>
      <c r="W95" s="128">
        <v>1</v>
      </c>
      <c r="X95" s="129" t="s">
        <v>0</v>
      </c>
      <c r="Y95" s="130" t="s">
        <v>0</v>
      </c>
      <c r="Z95" s="147" t="s">
        <v>0</v>
      </c>
      <c r="AA95" s="146" t="s">
        <v>0</v>
      </c>
      <c r="AB95" s="148" t="s">
        <v>0</v>
      </c>
      <c r="AC95" s="190" t="s">
        <v>48</v>
      </c>
      <c r="AD95" s="193" t="s">
        <v>76</v>
      </c>
      <c r="AE95" s="192">
        <f>E95+F95/60+G95/60/60</f>
        <v>44.468888888888891</v>
      </c>
      <c r="AF95" s="193" t="s">
        <v>77</v>
      </c>
      <c r="AG95" s="192" t="e">
        <f>E98+F98/60+G98/60/60</f>
        <v>#VALUE!</v>
      </c>
      <c r="AH95" s="199" t="s">
        <v>83</v>
      </c>
      <c r="AI95" s="192" t="e">
        <f>AG95-AE95</f>
        <v>#VALUE!</v>
      </c>
      <c r="AJ95" s="193" t="s">
        <v>85</v>
      </c>
      <c r="AK95" s="192" t="e">
        <f>AI96*60*COS((AE95+AG95)/2*PI()/180)</f>
        <v>#VALUE!</v>
      </c>
      <c r="AL95" s="193" t="s">
        <v>87</v>
      </c>
      <c r="AM95" s="192" t="e">
        <f>AK95*6076.12</f>
        <v>#VALUE!</v>
      </c>
      <c r="AN95" s="193" t="s">
        <v>90</v>
      </c>
      <c r="AO95" s="192">
        <f>AE95*PI()/180</f>
        <v>0.77612852581463398</v>
      </c>
      <c r="AP95" s="193" t="s">
        <v>93</v>
      </c>
      <c r="AQ95" s="192" t="e">
        <f>AG95 *PI()/180</f>
        <v>#VALUE!</v>
      </c>
      <c r="AR95" s="193" t="s">
        <v>95</v>
      </c>
      <c r="AS95" s="192" t="e">
        <f>1*ATAN2(COS(AO95)*SIN(AQ95)-SIN(AO95)*COS(AQ95)*COS(AQ96-AO96),SIN(AQ96-AO96)*COS(AQ95))</f>
        <v>#VALUE!</v>
      </c>
      <c r="AT95" s="194" t="s">
        <v>98</v>
      </c>
      <c r="AU95" s="200" t="e">
        <f>SQRT(AK96*AK96+AK95*AK95)</f>
        <v>#VALUE!</v>
      </c>
    </row>
    <row r="96" spans="1:47" s="101" customFormat="1" ht="15.95" customHeight="1" thickTop="1" thickBot="1" x14ac:dyDescent="0.3">
      <c r="A96" s="154">
        <v>200100220615</v>
      </c>
      <c r="B96" s="322"/>
      <c r="C96" s="325"/>
      <c r="D96" s="253" t="s">
        <v>53</v>
      </c>
      <c r="E96" s="166">
        <f t="shared" ref="E96:J96" si="22">E95</f>
        <v>44</v>
      </c>
      <c r="F96" s="170">
        <f t="shared" si="22"/>
        <v>28</v>
      </c>
      <c r="G96" s="159">
        <f t="shared" si="22"/>
        <v>8</v>
      </c>
      <c r="H96" s="133">
        <f t="shared" si="22"/>
        <v>73</v>
      </c>
      <c r="I96" s="170">
        <f t="shared" si="22"/>
        <v>13</v>
      </c>
      <c r="J96" s="160">
        <f t="shared" si="22"/>
        <v>43</v>
      </c>
      <c r="K96" s="328"/>
      <c r="L96" s="330"/>
      <c r="M96" s="276"/>
      <c r="N96" s="278"/>
      <c r="O96" s="280"/>
      <c r="P96" s="282"/>
      <c r="Q96" s="355" t="s">
        <v>156</v>
      </c>
      <c r="R96" s="356"/>
      <c r="S96" s="356"/>
      <c r="T96" s="356"/>
      <c r="U96" s="341" t="s">
        <v>104</v>
      </c>
      <c r="V96" s="342"/>
      <c r="W96" s="342"/>
      <c r="X96" s="342"/>
      <c r="Y96" s="343"/>
      <c r="Z96" s="360" t="s">
        <v>133</v>
      </c>
      <c r="AA96" s="361"/>
      <c r="AB96" s="362"/>
      <c r="AC96" s="190" t="s">
        <v>21</v>
      </c>
      <c r="AD96" s="193" t="s">
        <v>78</v>
      </c>
      <c r="AE96" s="192">
        <f>H95+I95/60+J95/60/60</f>
        <v>73.228611111111107</v>
      </c>
      <c r="AF96" s="193" t="s">
        <v>79</v>
      </c>
      <c r="AG96" s="192" t="e">
        <f>H98+I98/60+J98/60/60</f>
        <v>#VALUE!</v>
      </c>
      <c r="AH96" s="199" t="s">
        <v>84</v>
      </c>
      <c r="AI96" s="192" t="e">
        <f>AE96-AG96</f>
        <v>#VALUE!</v>
      </c>
      <c r="AJ96" s="193" t="s">
        <v>86</v>
      </c>
      <c r="AK96" s="192" t="e">
        <f>AI95*60</f>
        <v>#VALUE!</v>
      </c>
      <c r="AL96" s="193" t="s">
        <v>88</v>
      </c>
      <c r="AM96" s="192" t="e">
        <f>AK96*6076.12</f>
        <v>#VALUE!</v>
      </c>
      <c r="AN96" s="193" t="s">
        <v>91</v>
      </c>
      <c r="AO96" s="192">
        <f>AE96*PI()/180</f>
        <v>1.2780803705513919</v>
      </c>
      <c r="AP96" s="193" t="s">
        <v>94</v>
      </c>
      <c r="AQ96" s="192" t="e">
        <f>AG96*PI()/180</f>
        <v>#VALUE!</v>
      </c>
      <c r="AR96" s="193" t="s">
        <v>96</v>
      </c>
      <c r="AS96" s="191" t="e">
        <f>IF(360+AS95/(2*PI())*360&gt;360,AS95/(PI())*360,360+AS95/(2*PI())*360)</f>
        <v>#VALUE!</v>
      </c>
      <c r="AT96" s="195"/>
      <c r="AU96" s="195"/>
    </row>
    <row r="97" spans="1:47" s="101" customFormat="1" ht="15.95" customHeight="1" thickBot="1" x14ac:dyDescent="0.3">
      <c r="A97" s="271">
        <v>17</v>
      </c>
      <c r="B97" s="322"/>
      <c r="C97" s="325"/>
      <c r="D97" s="253" t="s">
        <v>54</v>
      </c>
      <c r="E97" s="166">
        <f t="shared" ref="E97:J97" si="23">E96</f>
        <v>44</v>
      </c>
      <c r="F97" s="170">
        <f t="shared" si="23"/>
        <v>28</v>
      </c>
      <c r="G97" s="159">
        <f t="shared" si="23"/>
        <v>8</v>
      </c>
      <c r="H97" s="133">
        <f t="shared" si="23"/>
        <v>73</v>
      </c>
      <c r="I97" s="170">
        <f t="shared" si="23"/>
        <v>13</v>
      </c>
      <c r="J97" s="160">
        <f t="shared" si="23"/>
        <v>43</v>
      </c>
      <c r="K97" s="107" t="s">
        <v>15</v>
      </c>
      <c r="L97" s="209" t="s">
        <v>99</v>
      </c>
      <c r="M97" s="108" t="s">
        <v>61</v>
      </c>
      <c r="N97" s="109" t="s">
        <v>4</v>
      </c>
      <c r="O97" s="110" t="s">
        <v>17</v>
      </c>
      <c r="P97" s="223" t="s">
        <v>19</v>
      </c>
      <c r="Q97" s="357"/>
      <c r="R97" s="356"/>
      <c r="S97" s="356"/>
      <c r="T97" s="356"/>
      <c r="U97" s="344"/>
      <c r="V97" s="345"/>
      <c r="W97" s="345"/>
      <c r="X97" s="345"/>
      <c r="Y97" s="346"/>
      <c r="Z97" s="305"/>
      <c r="AA97" s="306"/>
      <c r="AB97" s="307"/>
      <c r="AC97" s="196"/>
      <c r="AD97" s="195"/>
      <c r="AE97" s="195"/>
      <c r="AF97" s="195"/>
      <c r="AG97" s="195"/>
      <c r="AH97" s="195"/>
      <c r="AI97" s="195"/>
      <c r="AJ97" s="195"/>
      <c r="AK97" s="195"/>
      <c r="AL97" s="195"/>
      <c r="AM97" s="195"/>
      <c r="AN97" s="195"/>
      <c r="AO97" s="195"/>
      <c r="AP97" s="195"/>
      <c r="AQ97" s="195"/>
      <c r="AR97" s="193" t="s">
        <v>97</v>
      </c>
      <c r="AS97" s="191" t="e">
        <f>61.582*ACOS(SIN(AE95)*SIN(AG95)+COS(AE95)*COS(AG95)*(AE96-AG96))*6076.12</f>
        <v>#VALUE!</v>
      </c>
      <c r="AT97" s="195"/>
      <c r="AU97" s="195"/>
    </row>
    <row r="98" spans="1:47" s="100" customFormat="1" ht="35.1" customHeight="1" thickTop="1" thickBot="1" x14ac:dyDescent="0.3">
      <c r="A98" s="256" t="str">
        <f>IF(Z95=1,"VERIFIED",IF(AA95=1,"CHECKED",IF(V95=1,"RECHECK",IF(X95=1,"VERIFY",IF(Y95=1,"NEED APP","NOT SCHED")))))</f>
        <v>RECHECK</v>
      </c>
      <c r="B98" s="323"/>
      <c r="C98" s="326"/>
      <c r="D98" s="254" t="s">
        <v>21</v>
      </c>
      <c r="E98" s="167" t="s">
        <v>0</v>
      </c>
      <c r="F98" s="171" t="s">
        <v>0</v>
      </c>
      <c r="G98" s="162" t="s">
        <v>0</v>
      </c>
      <c r="H98" s="161" t="s">
        <v>0</v>
      </c>
      <c r="I98" s="171" t="s">
        <v>0</v>
      </c>
      <c r="J98" s="162" t="s">
        <v>0</v>
      </c>
      <c r="K98" s="111" t="str">
        <f>$N$7</f>
        <v xml:space="preserve"> </v>
      </c>
      <c r="L98" s="202" t="str">
        <f>IF(E98=" ","OBS POSN N/A",AU95*6076.12)</f>
        <v>OBS POSN N/A</v>
      </c>
      <c r="M98" s="201">
        <v>0</v>
      </c>
      <c r="N98" s="265" t="str">
        <f>IF(W95=1,"Needs a Photo","Has a Photo")</f>
        <v>Needs a Photo</v>
      </c>
      <c r="O98" s="263" t="s">
        <v>71</v>
      </c>
      <c r="P98" s="225" t="str">
        <f>IF(E98=" ","OBS POSN N/A",(IF(L98&gt;O95,"OFF STA","ON STA")))</f>
        <v>OBS POSN N/A</v>
      </c>
      <c r="Q98" s="358"/>
      <c r="R98" s="359"/>
      <c r="S98" s="359"/>
      <c r="T98" s="359"/>
      <c r="U98" s="347"/>
      <c r="V98" s="348"/>
      <c r="W98" s="348"/>
      <c r="X98" s="348"/>
      <c r="Y98" s="349"/>
      <c r="Z98" s="308"/>
      <c r="AA98" s="309"/>
      <c r="AB98" s="310"/>
      <c r="AC98" s="99"/>
    </row>
    <row r="99" spans="1:47" s="98" customFormat="1" ht="9" customHeight="1" thickTop="1" thickBot="1" x14ac:dyDescent="0.3">
      <c r="A99" s="185"/>
      <c r="B99" s="113" t="s">
        <v>10</v>
      </c>
      <c r="C99" s="114"/>
      <c r="D99" s="115" t="s">
        <v>11</v>
      </c>
      <c r="E99" s="164" t="s">
        <v>57</v>
      </c>
      <c r="F99" s="164" t="s">
        <v>58</v>
      </c>
      <c r="G99" s="156" t="s">
        <v>59</v>
      </c>
      <c r="H99" s="115" t="s">
        <v>57</v>
      </c>
      <c r="I99" s="164" t="s">
        <v>58</v>
      </c>
      <c r="J99" s="156" t="s">
        <v>59</v>
      </c>
      <c r="K99" s="116" t="s">
        <v>12</v>
      </c>
      <c r="L99" s="117" t="s">
        <v>13</v>
      </c>
      <c r="M99" s="117" t="s">
        <v>16</v>
      </c>
      <c r="N99" s="229" t="s">
        <v>14</v>
      </c>
      <c r="O99" s="118" t="s">
        <v>18</v>
      </c>
      <c r="P99" s="222" t="s">
        <v>67</v>
      </c>
      <c r="Q99" s="121" t="s">
        <v>63</v>
      </c>
      <c r="R99" s="122"/>
      <c r="S99" s="123" t="s">
        <v>20</v>
      </c>
      <c r="T99" s="214"/>
      <c r="U99" s="314" t="s">
        <v>100</v>
      </c>
      <c r="V99" s="339"/>
      <c r="W99" s="339"/>
      <c r="X99" s="339"/>
      <c r="Y99" s="340"/>
      <c r="Z99" s="210" t="s">
        <v>49</v>
      </c>
      <c r="AA99" s="211" t="s">
        <v>50</v>
      </c>
      <c r="AB99" s="212" t="s">
        <v>51</v>
      </c>
      <c r="AC99" s="186"/>
      <c r="AD99" s="187"/>
      <c r="AE99" s="188" t="s">
        <v>80</v>
      </c>
      <c r="AF99" s="187"/>
      <c r="AG99" s="188" t="s">
        <v>81</v>
      </c>
      <c r="AH99" s="188"/>
      <c r="AI99" s="188" t="s">
        <v>82</v>
      </c>
      <c r="AJ99" s="187"/>
      <c r="AK99" s="189" t="s">
        <v>92</v>
      </c>
      <c r="AL99" s="187"/>
      <c r="AM99" s="188"/>
      <c r="AN99" s="187"/>
      <c r="AO99" s="189" t="s">
        <v>89</v>
      </c>
      <c r="AP99" s="187"/>
      <c r="AQ99" s="188"/>
      <c r="AR99" s="187"/>
      <c r="AS99" s="188"/>
      <c r="AT99" s="187"/>
      <c r="AU99" s="187"/>
    </row>
    <row r="100" spans="1:47" s="101" customFormat="1" ht="15.95" customHeight="1" thickBot="1" x14ac:dyDescent="0.3">
      <c r="A100" s="105">
        <v>39635</v>
      </c>
      <c r="B100" s="321" t="s">
        <v>157</v>
      </c>
      <c r="C100" s="324" t="s">
        <v>0</v>
      </c>
      <c r="D100" s="253" t="s">
        <v>48</v>
      </c>
      <c r="E100" s="165">
        <v>44</v>
      </c>
      <c r="F100" s="169">
        <v>28</v>
      </c>
      <c r="G100" s="106">
        <v>18</v>
      </c>
      <c r="H100" s="145">
        <v>73</v>
      </c>
      <c r="I100" s="169">
        <v>13</v>
      </c>
      <c r="J100" s="106">
        <v>43</v>
      </c>
      <c r="K100" s="327" t="s">
        <v>0</v>
      </c>
      <c r="L100" s="329" t="s">
        <v>0</v>
      </c>
      <c r="M100" s="276">
        <v>37</v>
      </c>
      <c r="N100" s="277">
        <f>IF(M100=" "," ",(M100+$L$7-M103))</f>
        <v>37</v>
      </c>
      <c r="O100" s="279">
        <v>500</v>
      </c>
      <c r="P100" s="281">
        <v>42993</v>
      </c>
      <c r="Q100" s="119">
        <v>43252</v>
      </c>
      <c r="R100" s="120">
        <v>43405</v>
      </c>
      <c r="S100" s="283" t="s">
        <v>155</v>
      </c>
      <c r="T100" s="284"/>
      <c r="U100" s="215">
        <v>1</v>
      </c>
      <c r="V100" s="127" t="s">
        <v>0</v>
      </c>
      <c r="W100" s="128" t="s">
        <v>0</v>
      </c>
      <c r="X100" s="129" t="s">
        <v>0</v>
      </c>
      <c r="Y100" s="130" t="s">
        <v>0</v>
      </c>
      <c r="Z100" s="147" t="s">
        <v>0</v>
      </c>
      <c r="AA100" s="146" t="s">
        <v>0</v>
      </c>
      <c r="AB100" s="148" t="s">
        <v>0</v>
      </c>
      <c r="AC100" s="190" t="s">
        <v>48</v>
      </c>
      <c r="AD100" s="193" t="s">
        <v>76</v>
      </c>
      <c r="AE100" s="192">
        <f>E100+F100/60+G100/60/60</f>
        <v>44.471666666666671</v>
      </c>
      <c r="AF100" s="193" t="s">
        <v>77</v>
      </c>
      <c r="AG100" s="192" t="e">
        <f>E103+F103/60+G103/60/60</f>
        <v>#VALUE!</v>
      </c>
      <c r="AH100" s="199" t="s">
        <v>83</v>
      </c>
      <c r="AI100" s="192" t="e">
        <f>AG100-AE100</f>
        <v>#VALUE!</v>
      </c>
      <c r="AJ100" s="193" t="s">
        <v>85</v>
      </c>
      <c r="AK100" s="192" t="e">
        <f>AI101*60*COS((AE100+AG100)/2*PI()/180)</f>
        <v>#VALUE!</v>
      </c>
      <c r="AL100" s="193" t="s">
        <v>87</v>
      </c>
      <c r="AM100" s="192" t="e">
        <f>AK100*6076.12</f>
        <v>#VALUE!</v>
      </c>
      <c r="AN100" s="193" t="s">
        <v>90</v>
      </c>
      <c r="AO100" s="192">
        <f>AE100*PI()/180</f>
        <v>0.77617700718274496</v>
      </c>
      <c r="AP100" s="193" t="s">
        <v>93</v>
      </c>
      <c r="AQ100" s="192" t="e">
        <f>AG100 *PI()/180</f>
        <v>#VALUE!</v>
      </c>
      <c r="AR100" s="193" t="s">
        <v>95</v>
      </c>
      <c r="AS100" s="192" t="e">
        <f>1*ATAN2(COS(AO100)*SIN(AQ100)-SIN(AO100)*COS(AQ100)*COS(AQ101-AO101),SIN(AQ101-AO101)*COS(AQ100))</f>
        <v>#VALUE!</v>
      </c>
      <c r="AT100" s="194" t="s">
        <v>98</v>
      </c>
      <c r="AU100" s="200" t="e">
        <f>SQRT(AK101*AK101+AK100*AK100)</f>
        <v>#VALUE!</v>
      </c>
    </row>
    <row r="101" spans="1:47" s="101" customFormat="1" ht="15.95" customHeight="1" thickTop="1" thickBot="1" x14ac:dyDescent="0.3">
      <c r="A101" s="154">
        <v>200100220614</v>
      </c>
      <c r="B101" s="322"/>
      <c r="C101" s="325"/>
      <c r="D101" s="253" t="s">
        <v>53</v>
      </c>
      <c r="E101" s="166">
        <f t="shared" ref="E101:J101" si="24">E100</f>
        <v>44</v>
      </c>
      <c r="F101" s="170">
        <f t="shared" si="24"/>
        <v>28</v>
      </c>
      <c r="G101" s="159">
        <f t="shared" si="24"/>
        <v>18</v>
      </c>
      <c r="H101" s="133">
        <f t="shared" si="24"/>
        <v>73</v>
      </c>
      <c r="I101" s="170">
        <f t="shared" si="24"/>
        <v>13</v>
      </c>
      <c r="J101" s="160">
        <f t="shared" si="24"/>
        <v>43</v>
      </c>
      <c r="K101" s="328"/>
      <c r="L101" s="330"/>
      <c r="M101" s="276"/>
      <c r="N101" s="278"/>
      <c r="O101" s="280"/>
      <c r="P101" s="282"/>
      <c r="Q101" s="288" t="s">
        <v>158</v>
      </c>
      <c r="R101" s="410"/>
      <c r="S101" s="410"/>
      <c r="T101" s="410"/>
      <c r="U101" s="293" t="s">
        <v>102</v>
      </c>
      <c r="V101" s="294"/>
      <c r="W101" s="294"/>
      <c r="X101" s="294"/>
      <c r="Y101" s="295"/>
      <c r="Z101" s="360" t="s">
        <v>133</v>
      </c>
      <c r="AA101" s="361"/>
      <c r="AB101" s="362"/>
      <c r="AC101" s="190" t="s">
        <v>21</v>
      </c>
      <c r="AD101" s="193" t="s">
        <v>78</v>
      </c>
      <c r="AE101" s="192">
        <f>H100+I100/60+J100/60/60</f>
        <v>73.228611111111107</v>
      </c>
      <c r="AF101" s="193" t="s">
        <v>79</v>
      </c>
      <c r="AG101" s="192" t="e">
        <f>H103+I103/60+J103/60/60</f>
        <v>#VALUE!</v>
      </c>
      <c r="AH101" s="199" t="s">
        <v>84</v>
      </c>
      <c r="AI101" s="192" t="e">
        <f>AE101-AG101</f>
        <v>#VALUE!</v>
      </c>
      <c r="AJ101" s="193" t="s">
        <v>86</v>
      </c>
      <c r="AK101" s="192" t="e">
        <f>AI100*60</f>
        <v>#VALUE!</v>
      </c>
      <c r="AL101" s="193" t="s">
        <v>88</v>
      </c>
      <c r="AM101" s="192" t="e">
        <f>AK101*6076.12</f>
        <v>#VALUE!</v>
      </c>
      <c r="AN101" s="193" t="s">
        <v>91</v>
      </c>
      <c r="AO101" s="192">
        <f>AE101*PI()/180</f>
        <v>1.2780803705513919</v>
      </c>
      <c r="AP101" s="193" t="s">
        <v>94</v>
      </c>
      <c r="AQ101" s="192" t="e">
        <f>AG101*PI()/180</f>
        <v>#VALUE!</v>
      </c>
      <c r="AR101" s="193" t="s">
        <v>96</v>
      </c>
      <c r="AS101" s="191" t="e">
        <f>IF(360+AS100/(2*PI())*360&gt;360,AS100/(PI())*360,360+AS100/(2*PI())*360)</f>
        <v>#VALUE!</v>
      </c>
      <c r="AT101" s="195"/>
      <c r="AU101" s="195"/>
    </row>
    <row r="102" spans="1:47" s="101" customFormat="1" ht="15.95" customHeight="1" thickBot="1" x14ac:dyDescent="0.3">
      <c r="A102" s="271">
        <v>18</v>
      </c>
      <c r="B102" s="322"/>
      <c r="C102" s="325"/>
      <c r="D102" s="253" t="s">
        <v>54</v>
      </c>
      <c r="E102" s="166">
        <f t="shared" ref="E102:J102" si="25">E101</f>
        <v>44</v>
      </c>
      <c r="F102" s="170">
        <f t="shared" si="25"/>
        <v>28</v>
      </c>
      <c r="G102" s="159">
        <f t="shared" si="25"/>
        <v>18</v>
      </c>
      <c r="H102" s="133">
        <f t="shared" si="25"/>
        <v>73</v>
      </c>
      <c r="I102" s="170">
        <f t="shared" si="25"/>
        <v>13</v>
      </c>
      <c r="J102" s="160">
        <f t="shared" si="25"/>
        <v>43</v>
      </c>
      <c r="K102" s="107" t="s">
        <v>15</v>
      </c>
      <c r="L102" s="209" t="s">
        <v>99</v>
      </c>
      <c r="M102" s="108" t="s">
        <v>61</v>
      </c>
      <c r="N102" s="109" t="s">
        <v>4</v>
      </c>
      <c r="O102" s="110" t="s">
        <v>17</v>
      </c>
      <c r="P102" s="223" t="s">
        <v>19</v>
      </c>
      <c r="Q102" s="411"/>
      <c r="R102" s="410"/>
      <c r="S102" s="410"/>
      <c r="T102" s="410"/>
      <c r="U102" s="296"/>
      <c r="V102" s="297"/>
      <c r="W102" s="297"/>
      <c r="X102" s="297"/>
      <c r="Y102" s="298"/>
      <c r="Z102" s="305"/>
      <c r="AA102" s="306"/>
      <c r="AB102" s="307"/>
      <c r="AC102" s="196"/>
      <c r="AD102" s="195"/>
      <c r="AE102" s="195"/>
      <c r="AF102" s="195"/>
      <c r="AG102" s="195"/>
      <c r="AH102" s="195"/>
      <c r="AI102" s="195"/>
      <c r="AJ102" s="195"/>
      <c r="AK102" s="195"/>
      <c r="AL102" s="195"/>
      <c r="AM102" s="195"/>
      <c r="AN102" s="195"/>
      <c r="AO102" s="195"/>
      <c r="AP102" s="195"/>
      <c r="AQ102" s="195"/>
      <c r="AR102" s="193" t="s">
        <v>97</v>
      </c>
      <c r="AS102" s="191" t="e">
        <f>61.582*ACOS(SIN(AE100)*SIN(AG100)+COS(AE100)*COS(AG100)*(AE101-AG101))*6076.12</f>
        <v>#VALUE!</v>
      </c>
      <c r="AT102" s="195"/>
      <c r="AU102" s="195"/>
    </row>
    <row r="103" spans="1:47" s="100" customFormat="1" ht="35.1" customHeight="1" thickTop="1" thickBot="1" x14ac:dyDescent="0.3">
      <c r="A103" s="152" t="str">
        <f>IF(Z100=1,"VERIFIED",IF(AA100=1,"CHECKED",IF(V100=1,"RECHECK",IF(X100=1,"VERIFY",IF(Y100=1,"NEED APP","NOT SCHED")))))</f>
        <v>NOT SCHED</v>
      </c>
      <c r="B103" s="323"/>
      <c r="C103" s="326"/>
      <c r="D103" s="254" t="s">
        <v>21</v>
      </c>
      <c r="E103" s="167" t="s">
        <v>0</v>
      </c>
      <c r="F103" s="171" t="s">
        <v>0</v>
      </c>
      <c r="G103" s="162" t="s">
        <v>0</v>
      </c>
      <c r="H103" s="161" t="s">
        <v>0</v>
      </c>
      <c r="I103" s="171" t="s">
        <v>0</v>
      </c>
      <c r="J103" s="162" t="s">
        <v>0</v>
      </c>
      <c r="K103" s="111" t="str">
        <f>$N$7</f>
        <v xml:space="preserve"> </v>
      </c>
      <c r="L103" s="202" t="str">
        <f>IF(E103=" ","OBS POSN N/A",AU100*6076.12)</f>
        <v>OBS POSN N/A</v>
      </c>
      <c r="M103" s="201">
        <v>0</v>
      </c>
      <c r="N103" s="264" t="str">
        <f>IF(W100=1,"Needs a Photo","Has a Photo")</f>
        <v>Has a Photo</v>
      </c>
      <c r="O103" s="263" t="s">
        <v>71</v>
      </c>
      <c r="P103" s="225" t="str">
        <f>IF(E103=" ","OBS POSN N/A",(IF(L103&gt;O100,"OFF STA","ON STA")))</f>
        <v>OBS POSN N/A</v>
      </c>
      <c r="Q103" s="412"/>
      <c r="R103" s="413"/>
      <c r="S103" s="413"/>
      <c r="T103" s="413"/>
      <c r="U103" s="299"/>
      <c r="V103" s="300"/>
      <c r="W103" s="300"/>
      <c r="X103" s="300"/>
      <c r="Y103" s="301"/>
      <c r="Z103" s="308"/>
      <c r="AA103" s="309"/>
      <c r="AB103" s="310"/>
      <c r="AC103" s="99"/>
    </row>
    <row r="104" spans="1:47" s="98" customFormat="1" ht="9" customHeight="1" thickTop="1" thickBot="1" x14ac:dyDescent="0.3">
      <c r="A104" s="185"/>
      <c r="B104" s="113" t="s">
        <v>10</v>
      </c>
      <c r="C104" s="114"/>
      <c r="D104" s="115" t="s">
        <v>11</v>
      </c>
      <c r="E104" s="164" t="s">
        <v>57</v>
      </c>
      <c r="F104" s="164" t="s">
        <v>58</v>
      </c>
      <c r="G104" s="156" t="s">
        <v>59</v>
      </c>
      <c r="H104" s="115" t="s">
        <v>57</v>
      </c>
      <c r="I104" s="164" t="s">
        <v>58</v>
      </c>
      <c r="J104" s="156" t="s">
        <v>59</v>
      </c>
      <c r="K104" s="116" t="s">
        <v>12</v>
      </c>
      <c r="L104" s="117" t="s">
        <v>13</v>
      </c>
      <c r="M104" s="117" t="s">
        <v>16</v>
      </c>
      <c r="N104" s="229" t="s">
        <v>14</v>
      </c>
      <c r="O104" s="118" t="s">
        <v>18</v>
      </c>
      <c r="P104" s="222" t="s">
        <v>67</v>
      </c>
      <c r="Q104" s="121" t="s">
        <v>63</v>
      </c>
      <c r="R104" s="122"/>
      <c r="S104" s="123" t="s">
        <v>20</v>
      </c>
      <c r="T104" s="214"/>
      <c r="U104" s="314" t="s">
        <v>100</v>
      </c>
      <c r="V104" s="339"/>
      <c r="W104" s="339"/>
      <c r="X104" s="339"/>
      <c r="Y104" s="340"/>
      <c r="Z104" s="210" t="s">
        <v>49</v>
      </c>
      <c r="AA104" s="211" t="s">
        <v>50</v>
      </c>
      <c r="AB104" s="212" t="s">
        <v>51</v>
      </c>
      <c r="AC104" s="186"/>
      <c r="AD104" s="187"/>
      <c r="AE104" s="188" t="s">
        <v>80</v>
      </c>
      <c r="AF104" s="187"/>
      <c r="AG104" s="188" t="s">
        <v>81</v>
      </c>
      <c r="AH104" s="188"/>
      <c r="AI104" s="188" t="s">
        <v>82</v>
      </c>
      <c r="AJ104" s="187"/>
      <c r="AK104" s="189" t="s">
        <v>92</v>
      </c>
      <c r="AL104" s="187"/>
      <c r="AM104" s="188"/>
      <c r="AN104" s="187"/>
      <c r="AO104" s="189" t="s">
        <v>89</v>
      </c>
      <c r="AP104" s="187"/>
      <c r="AQ104" s="188"/>
      <c r="AR104" s="187"/>
      <c r="AS104" s="188"/>
      <c r="AT104" s="187"/>
      <c r="AU104" s="187"/>
    </row>
    <row r="105" spans="1:47" s="101" customFormat="1" ht="15.95" customHeight="1" thickBot="1" x14ac:dyDescent="0.3">
      <c r="A105" s="105">
        <v>39617</v>
      </c>
      <c r="B105" s="321" t="s">
        <v>159</v>
      </c>
      <c r="C105" s="324" t="s">
        <v>0</v>
      </c>
      <c r="D105" s="253" t="s">
        <v>48</v>
      </c>
      <c r="E105" s="165">
        <v>44</v>
      </c>
      <c r="F105" s="169">
        <v>28</v>
      </c>
      <c r="G105" s="106">
        <v>35.4</v>
      </c>
      <c r="H105" s="145">
        <v>73</v>
      </c>
      <c r="I105" s="169">
        <v>13</v>
      </c>
      <c r="J105" s="106">
        <v>48.6</v>
      </c>
      <c r="K105" s="327" t="s">
        <v>0</v>
      </c>
      <c r="L105" s="329" t="s">
        <v>0</v>
      </c>
      <c r="M105" s="276">
        <v>43</v>
      </c>
      <c r="N105" s="277">
        <f>IF(M105=" "," ",(M105+$L$7-M108))</f>
        <v>43</v>
      </c>
      <c r="O105" s="279">
        <v>500</v>
      </c>
      <c r="P105" s="281">
        <v>42641</v>
      </c>
      <c r="Q105" s="119">
        <v>43252</v>
      </c>
      <c r="R105" s="120">
        <v>43405</v>
      </c>
      <c r="S105" s="283" t="s">
        <v>155</v>
      </c>
      <c r="T105" s="284"/>
      <c r="U105" s="215">
        <v>1</v>
      </c>
      <c r="V105" s="127" t="s">
        <v>0</v>
      </c>
      <c r="W105" s="128" t="s">
        <v>0</v>
      </c>
      <c r="X105" s="129" t="s">
        <v>0</v>
      </c>
      <c r="Y105" s="130" t="s">
        <v>0</v>
      </c>
      <c r="Z105" s="147" t="s">
        <v>0</v>
      </c>
      <c r="AA105" s="146" t="s">
        <v>0</v>
      </c>
      <c r="AB105" s="148" t="s">
        <v>0</v>
      </c>
      <c r="AC105" s="190" t="s">
        <v>48</v>
      </c>
      <c r="AD105" s="193" t="s">
        <v>76</v>
      </c>
      <c r="AE105" s="192">
        <f>E105+F105/60+G105/60/60</f>
        <v>44.476500000000001</v>
      </c>
      <c r="AF105" s="193" t="s">
        <v>77</v>
      </c>
      <c r="AG105" s="192" t="e">
        <f>E108+F108/60+G108/60/60</f>
        <v>#VALUE!</v>
      </c>
      <c r="AH105" s="199" t="s">
        <v>83</v>
      </c>
      <c r="AI105" s="192" t="e">
        <f>AG105-AE105</f>
        <v>#VALUE!</v>
      </c>
      <c r="AJ105" s="193" t="s">
        <v>85</v>
      </c>
      <c r="AK105" s="192" t="e">
        <f>AI106*60*COS((AE105+AG105)/2*PI()/180)</f>
        <v>#VALUE!</v>
      </c>
      <c r="AL105" s="193" t="s">
        <v>87</v>
      </c>
      <c r="AM105" s="192" t="e">
        <f>AK105*6076.12</f>
        <v>#VALUE!</v>
      </c>
      <c r="AN105" s="193" t="s">
        <v>90</v>
      </c>
      <c r="AO105" s="192">
        <f>AE105*PI()/180</f>
        <v>0.77626136476325802</v>
      </c>
      <c r="AP105" s="193" t="s">
        <v>93</v>
      </c>
      <c r="AQ105" s="192" t="e">
        <f>AG105 *PI()/180</f>
        <v>#VALUE!</v>
      </c>
      <c r="AR105" s="193" t="s">
        <v>95</v>
      </c>
      <c r="AS105" s="192" t="e">
        <f>1*ATAN2(COS(AO105)*SIN(AQ105)-SIN(AO105)*COS(AQ105)*COS(AQ106-AO106),SIN(AQ106-AO106)*COS(AQ105))</f>
        <v>#VALUE!</v>
      </c>
      <c r="AT105" s="194" t="s">
        <v>98</v>
      </c>
      <c r="AU105" s="200" t="e">
        <f>SQRT(AK106*AK106+AK105*AK105)</f>
        <v>#VALUE!</v>
      </c>
    </row>
    <row r="106" spans="1:47" s="101" customFormat="1" ht="15.95" customHeight="1" thickTop="1" thickBot="1" x14ac:dyDescent="0.3">
      <c r="A106" s="154">
        <v>100118035136</v>
      </c>
      <c r="B106" s="322"/>
      <c r="C106" s="325"/>
      <c r="D106" s="253" t="s">
        <v>53</v>
      </c>
      <c r="E106" s="166">
        <f t="shared" ref="E106:J106" si="26">E105</f>
        <v>44</v>
      </c>
      <c r="F106" s="170">
        <f t="shared" si="26"/>
        <v>28</v>
      </c>
      <c r="G106" s="159">
        <f t="shared" si="26"/>
        <v>35.4</v>
      </c>
      <c r="H106" s="133">
        <f t="shared" si="26"/>
        <v>73</v>
      </c>
      <c r="I106" s="170">
        <f t="shared" si="26"/>
        <v>13</v>
      </c>
      <c r="J106" s="160">
        <f t="shared" si="26"/>
        <v>48.6</v>
      </c>
      <c r="K106" s="328"/>
      <c r="L106" s="330"/>
      <c r="M106" s="276"/>
      <c r="N106" s="278"/>
      <c r="O106" s="280"/>
      <c r="P106" s="282"/>
      <c r="Q106" s="288" t="s">
        <v>160</v>
      </c>
      <c r="R106" s="410"/>
      <c r="S106" s="410"/>
      <c r="T106" s="410"/>
      <c r="U106" s="293" t="s">
        <v>102</v>
      </c>
      <c r="V106" s="294"/>
      <c r="W106" s="294"/>
      <c r="X106" s="294"/>
      <c r="Y106" s="295"/>
      <c r="Z106" s="360" t="s">
        <v>133</v>
      </c>
      <c r="AA106" s="361"/>
      <c r="AB106" s="362"/>
      <c r="AC106" s="190" t="s">
        <v>21</v>
      </c>
      <c r="AD106" s="193" t="s">
        <v>78</v>
      </c>
      <c r="AE106" s="192">
        <f>H105+I105/60+J105/60/60</f>
        <v>73.230166666666662</v>
      </c>
      <c r="AF106" s="193" t="s">
        <v>79</v>
      </c>
      <c r="AG106" s="192" t="e">
        <f>H108+I108/60+J108/60/60</f>
        <v>#VALUE!</v>
      </c>
      <c r="AH106" s="199" t="s">
        <v>84</v>
      </c>
      <c r="AI106" s="192" t="e">
        <f>AE106-AG106</f>
        <v>#VALUE!</v>
      </c>
      <c r="AJ106" s="193" t="s">
        <v>86</v>
      </c>
      <c r="AK106" s="192" t="e">
        <f>AI105*60</f>
        <v>#VALUE!</v>
      </c>
      <c r="AL106" s="193" t="s">
        <v>88</v>
      </c>
      <c r="AM106" s="192" t="e">
        <f>AK106*6076.12</f>
        <v>#VALUE!</v>
      </c>
      <c r="AN106" s="193" t="s">
        <v>91</v>
      </c>
      <c r="AO106" s="192">
        <f>AE106*PI()/180</f>
        <v>1.278107520117534</v>
      </c>
      <c r="AP106" s="193" t="s">
        <v>94</v>
      </c>
      <c r="AQ106" s="192" t="e">
        <f>AG106*PI()/180</f>
        <v>#VALUE!</v>
      </c>
      <c r="AR106" s="193" t="s">
        <v>96</v>
      </c>
      <c r="AS106" s="191" t="e">
        <f>IF(360+AS105/(2*PI())*360&gt;360,AS105/(PI())*360,360+AS105/(2*PI())*360)</f>
        <v>#VALUE!</v>
      </c>
      <c r="AT106" s="195"/>
      <c r="AU106" s="195"/>
    </row>
    <row r="107" spans="1:47" s="101" customFormat="1" ht="15.95" customHeight="1" thickBot="1" x14ac:dyDescent="0.3">
      <c r="A107" s="271">
        <v>19</v>
      </c>
      <c r="B107" s="322"/>
      <c r="C107" s="325"/>
      <c r="D107" s="253" t="s">
        <v>54</v>
      </c>
      <c r="E107" s="166">
        <f t="shared" ref="E107:J107" si="27">E106</f>
        <v>44</v>
      </c>
      <c r="F107" s="170">
        <f t="shared" si="27"/>
        <v>28</v>
      </c>
      <c r="G107" s="159">
        <f t="shared" si="27"/>
        <v>35.4</v>
      </c>
      <c r="H107" s="133">
        <f t="shared" si="27"/>
        <v>73</v>
      </c>
      <c r="I107" s="170">
        <f t="shared" si="27"/>
        <v>13</v>
      </c>
      <c r="J107" s="160">
        <f t="shared" si="27"/>
        <v>48.6</v>
      </c>
      <c r="K107" s="107" t="s">
        <v>15</v>
      </c>
      <c r="L107" s="209" t="s">
        <v>99</v>
      </c>
      <c r="M107" s="108" t="s">
        <v>61</v>
      </c>
      <c r="N107" s="109" t="s">
        <v>4</v>
      </c>
      <c r="O107" s="110" t="s">
        <v>17</v>
      </c>
      <c r="P107" s="223" t="s">
        <v>19</v>
      </c>
      <c r="Q107" s="411"/>
      <c r="R107" s="410"/>
      <c r="S107" s="410"/>
      <c r="T107" s="410"/>
      <c r="U107" s="296"/>
      <c r="V107" s="297"/>
      <c r="W107" s="297"/>
      <c r="X107" s="297"/>
      <c r="Y107" s="298"/>
      <c r="Z107" s="305"/>
      <c r="AA107" s="306"/>
      <c r="AB107" s="307"/>
      <c r="AC107" s="196"/>
      <c r="AD107" s="195"/>
      <c r="AE107" s="195"/>
      <c r="AF107" s="195"/>
      <c r="AG107" s="195"/>
      <c r="AH107" s="195"/>
      <c r="AI107" s="195"/>
      <c r="AJ107" s="195"/>
      <c r="AK107" s="195"/>
      <c r="AL107" s="195"/>
      <c r="AM107" s="195"/>
      <c r="AN107" s="195"/>
      <c r="AO107" s="195"/>
      <c r="AP107" s="195"/>
      <c r="AQ107" s="195"/>
      <c r="AR107" s="193" t="s">
        <v>97</v>
      </c>
      <c r="AS107" s="191" t="e">
        <f>61.582*ACOS(SIN(AE105)*SIN(AG105)+COS(AE105)*COS(AG105)*(AE106-AG106))*6076.12</f>
        <v>#VALUE!</v>
      </c>
      <c r="AT107" s="195"/>
      <c r="AU107" s="195"/>
    </row>
    <row r="108" spans="1:47" s="100" customFormat="1" ht="35.1" customHeight="1" thickTop="1" thickBot="1" x14ac:dyDescent="0.3">
      <c r="A108" s="256" t="str">
        <f>IF(Z105=1,"VERIFIED",IF(AA105=1,"CHECKED",IF(V105=1,"RECHECK",IF(X105=1,"VERIFY",IF(Y105=1,"NEED APP","NOT SCHED")))))</f>
        <v>NOT SCHED</v>
      </c>
      <c r="B108" s="323"/>
      <c r="C108" s="326"/>
      <c r="D108" s="254" t="s">
        <v>21</v>
      </c>
      <c r="E108" s="167" t="s">
        <v>0</v>
      </c>
      <c r="F108" s="171" t="s">
        <v>0</v>
      </c>
      <c r="G108" s="162" t="s">
        <v>0</v>
      </c>
      <c r="H108" s="161" t="s">
        <v>0</v>
      </c>
      <c r="I108" s="171" t="s">
        <v>0</v>
      </c>
      <c r="J108" s="162" t="s">
        <v>0</v>
      </c>
      <c r="K108" s="111" t="str">
        <f>$N$7</f>
        <v xml:space="preserve"> </v>
      </c>
      <c r="L108" s="202" t="str">
        <f>IF(E108=" ","OBS POSN N/A",AU105*6076.12)</f>
        <v>OBS POSN N/A</v>
      </c>
      <c r="M108" s="201">
        <v>0</v>
      </c>
      <c r="N108" s="257" t="str">
        <f>IF(W105=1,"Needs a Photo","Has a Photo")</f>
        <v>Has a Photo</v>
      </c>
      <c r="O108" s="153" t="s">
        <v>71</v>
      </c>
      <c r="P108" s="225" t="str">
        <f>IF(E108=" ","OBS POSN N/A",(IF(L108&gt;O105,"OFF STA","ON STA")))</f>
        <v>OBS POSN N/A</v>
      </c>
      <c r="Q108" s="412"/>
      <c r="R108" s="413"/>
      <c r="S108" s="413"/>
      <c r="T108" s="413"/>
      <c r="U108" s="299"/>
      <c r="V108" s="300"/>
      <c r="W108" s="300"/>
      <c r="X108" s="300"/>
      <c r="Y108" s="301"/>
      <c r="Z108" s="308"/>
      <c r="AA108" s="309"/>
      <c r="AB108" s="310"/>
      <c r="AC108" s="99"/>
    </row>
    <row r="109" spans="1:47" s="98" customFormat="1" ht="9" customHeight="1" thickTop="1" thickBot="1" x14ac:dyDescent="0.3">
      <c r="A109" s="185"/>
      <c r="B109" s="113" t="s">
        <v>10</v>
      </c>
      <c r="C109" s="114"/>
      <c r="D109" s="115" t="s">
        <v>11</v>
      </c>
      <c r="E109" s="164" t="s">
        <v>57</v>
      </c>
      <c r="F109" s="164" t="s">
        <v>58</v>
      </c>
      <c r="G109" s="156" t="s">
        <v>59</v>
      </c>
      <c r="H109" s="115" t="s">
        <v>57</v>
      </c>
      <c r="I109" s="164" t="s">
        <v>58</v>
      </c>
      <c r="J109" s="156" t="s">
        <v>59</v>
      </c>
      <c r="K109" s="116" t="s">
        <v>12</v>
      </c>
      <c r="L109" s="117" t="s">
        <v>13</v>
      </c>
      <c r="M109" s="117" t="s">
        <v>16</v>
      </c>
      <c r="N109" s="229" t="s">
        <v>14</v>
      </c>
      <c r="O109" s="118" t="s">
        <v>18</v>
      </c>
      <c r="P109" s="222" t="s">
        <v>67</v>
      </c>
      <c r="Q109" s="121" t="s">
        <v>63</v>
      </c>
      <c r="R109" s="122"/>
      <c r="S109" s="123" t="s">
        <v>20</v>
      </c>
      <c r="T109" s="214"/>
      <c r="U109" s="314" t="s">
        <v>100</v>
      </c>
      <c r="V109" s="339"/>
      <c r="W109" s="339"/>
      <c r="X109" s="339"/>
      <c r="Y109" s="340"/>
      <c r="Z109" s="149" t="s">
        <v>49</v>
      </c>
      <c r="AA109" s="150" t="s">
        <v>50</v>
      </c>
      <c r="AB109" s="151" t="s">
        <v>51</v>
      </c>
      <c r="AC109" s="186"/>
      <c r="AD109" s="187"/>
      <c r="AE109" s="188" t="s">
        <v>80</v>
      </c>
      <c r="AF109" s="187"/>
      <c r="AG109" s="188" t="s">
        <v>81</v>
      </c>
      <c r="AH109" s="188"/>
      <c r="AI109" s="188" t="s">
        <v>82</v>
      </c>
      <c r="AJ109" s="187"/>
      <c r="AK109" s="189" t="s">
        <v>92</v>
      </c>
      <c r="AL109" s="187"/>
      <c r="AM109" s="188"/>
      <c r="AN109" s="187"/>
      <c r="AO109" s="189" t="s">
        <v>89</v>
      </c>
      <c r="AP109" s="187"/>
      <c r="AQ109" s="188"/>
      <c r="AR109" s="187"/>
      <c r="AS109" s="188"/>
      <c r="AT109" s="187"/>
      <c r="AU109" s="187"/>
    </row>
    <row r="110" spans="1:47" s="101" customFormat="1" ht="15.95" customHeight="1" thickBot="1" x14ac:dyDescent="0.3">
      <c r="A110" s="105">
        <v>39612</v>
      </c>
      <c r="B110" s="321" t="s">
        <v>168</v>
      </c>
      <c r="C110" s="324" t="s">
        <v>0</v>
      </c>
      <c r="D110" s="253" t="s">
        <v>48</v>
      </c>
      <c r="E110" s="165">
        <v>44</v>
      </c>
      <c r="F110" s="169">
        <v>28</v>
      </c>
      <c r="G110" s="106">
        <v>54</v>
      </c>
      <c r="H110" s="145">
        <v>73</v>
      </c>
      <c r="I110" s="169">
        <v>16</v>
      </c>
      <c r="J110" s="106">
        <v>40.799999999999997</v>
      </c>
      <c r="K110" s="327" t="s">
        <v>0</v>
      </c>
      <c r="L110" s="329" t="s">
        <v>0</v>
      </c>
      <c r="M110" s="276">
        <v>27.5</v>
      </c>
      <c r="N110" s="277">
        <f>IF(M110=" "," ",(M110+$L$7-M113))</f>
        <v>27.5</v>
      </c>
      <c r="O110" s="279">
        <v>500</v>
      </c>
      <c r="P110" s="331">
        <v>42641</v>
      </c>
      <c r="Q110" s="119">
        <v>43221</v>
      </c>
      <c r="R110" s="120">
        <v>43405</v>
      </c>
      <c r="S110" s="283" t="s">
        <v>155</v>
      </c>
      <c r="T110" s="284"/>
      <c r="U110" s="215">
        <v>1</v>
      </c>
      <c r="V110" s="127" t="s">
        <v>0</v>
      </c>
      <c r="W110" s="128">
        <v>1</v>
      </c>
      <c r="X110" s="129" t="s">
        <v>0</v>
      </c>
      <c r="Y110" s="130" t="s">
        <v>0</v>
      </c>
      <c r="Z110" s="147" t="s">
        <v>0</v>
      </c>
      <c r="AA110" s="146" t="s">
        <v>0</v>
      </c>
      <c r="AB110" s="148" t="s">
        <v>0</v>
      </c>
      <c r="AC110" s="190" t="s">
        <v>48</v>
      </c>
      <c r="AD110" s="193" t="s">
        <v>76</v>
      </c>
      <c r="AE110" s="192">
        <f>E110+F110/60+G110/60/60</f>
        <v>44.481666666666669</v>
      </c>
      <c r="AF110" s="193" t="s">
        <v>77</v>
      </c>
      <c r="AG110" s="192" t="e">
        <f>E113+F113/60+G113/60/60</f>
        <v>#VALUE!</v>
      </c>
      <c r="AH110" s="199" t="s">
        <v>83</v>
      </c>
      <c r="AI110" s="192" t="e">
        <f>AG110-AE110</f>
        <v>#VALUE!</v>
      </c>
      <c r="AJ110" s="193" t="s">
        <v>85</v>
      </c>
      <c r="AK110" s="192" t="e">
        <f>AI111*60*COS((AE110+AG110)/2*PI()/180)</f>
        <v>#VALUE!</v>
      </c>
      <c r="AL110" s="193" t="s">
        <v>87</v>
      </c>
      <c r="AM110" s="192" t="e">
        <f>AK110*6076.12</f>
        <v>#VALUE!</v>
      </c>
      <c r="AN110" s="193" t="s">
        <v>90</v>
      </c>
      <c r="AO110" s="192">
        <f>AE110*PI()/180</f>
        <v>0.77635154010794438</v>
      </c>
      <c r="AP110" s="193" t="s">
        <v>93</v>
      </c>
      <c r="AQ110" s="192" t="e">
        <f>AG110 *PI()/180</f>
        <v>#VALUE!</v>
      </c>
      <c r="AR110" s="193" t="s">
        <v>95</v>
      </c>
      <c r="AS110" s="192" t="e">
        <f>1*ATAN2(COS(AO110)*SIN(AQ110)-SIN(AO110)*COS(AQ110)*COS(AQ111-AO111),SIN(AQ111-AO111)*COS(AQ110))</f>
        <v>#VALUE!</v>
      </c>
      <c r="AT110" s="194" t="s">
        <v>98</v>
      </c>
      <c r="AU110" s="200" t="e">
        <f>SQRT(AK111*AK111+AK110*AK110)</f>
        <v>#VALUE!</v>
      </c>
    </row>
    <row r="111" spans="1:47" s="101" customFormat="1" ht="15.95" customHeight="1" thickTop="1" thickBot="1" x14ac:dyDescent="0.3">
      <c r="A111" s="154">
        <v>100118035127</v>
      </c>
      <c r="B111" s="322"/>
      <c r="C111" s="325"/>
      <c r="D111" s="253" t="s">
        <v>53</v>
      </c>
      <c r="E111" s="166">
        <f t="shared" ref="E111:J111" si="28">E110</f>
        <v>44</v>
      </c>
      <c r="F111" s="170">
        <f t="shared" si="28"/>
        <v>28</v>
      </c>
      <c r="G111" s="159">
        <f t="shared" si="28"/>
        <v>54</v>
      </c>
      <c r="H111" s="133">
        <f t="shared" si="28"/>
        <v>73</v>
      </c>
      <c r="I111" s="170">
        <f t="shared" si="28"/>
        <v>16</v>
      </c>
      <c r="J111" s="160">
        <f t="shared" si="28"/>
        <v>40.799999999999997</v>
      </c>
      <c r="K111" s="328"/>
      <c r="L111" s="330"/>
      <c r="M111" s="276"/>
      <c r="N111" s="278"/>
      <c r="O111" s="280"/>
      <c r="P111" s="332"/>
      <c r="Q111" s="288" t="s">
        <v>169</v>
      </c>
      <c r="R111" s="410"/>
      <c r="S111" s="410"/>
      <c r="T111" s="410"/>
      <c r="U111" s="293" t="s">
        <v>102</v>
      </c>
      <c r="V111" s="294"/>
      <c r="W111" s="294"/>
      <c r="X111" s="294"/>
      <c r="Y111" s="295"/>
      <c r="Z111" s="360" t="s">
        <v>133</v>
      </c>
      <c r="AA111" s="361"/>
      <c r="AB111" s="362"/>
      <c r="AC111" s="190" t="s">
        <v>21</v>
      </c>
      <c r="AD111" s="193" t="s">
        <v>78</v>
      </c>
      <c r="AE111" s="192">
        <f>H110+I110/60+J110/60/60</f>
        <v>73.278000000000006</v>
      </c>
      <c r="AF111" s="193" t="s">
        <v>79</v>
      </c>
      <c r="AG111" s="192" t="e">
        <f>H113+I113/60+J113/60/60</f>
        <v>#VALUE!</v>
      </c>
      <c r="AH111" s="199" t="s">
        <v>84</v>
      </c>
      <c r="AI111" s="192" t="e">
        <f>AE111-AG111</f>
        <v>#VALUE!</v>
      </c>
      <c r="AJ111" s="193" t="s">
        <v>86</v>
      </c>
      <c r="AK111" s="192" t="e">
        <f>AI110*60</f>
        <v>#VALUE!</v>
      </c>
      <c r="AL111" s="193" t="s">
        <v>88</v>
      </c>
      <c r="AM111" s="192" t="e">
        <f>AK111*6076.12</f>
        <v>#VALUE!</v>
      </c>
      <c r="AN111" s="193" t="s">
        <v>91</v>
      </c>
      <c r="AO111" s="192">
        <f>AE111*PI()/180</f>
        <v>1.278942369276405</v>
      </c>
      <c r="AP111" s="193" t="s">
        <v>94</v>
      </c>
      <c r="AQ111" s="192" t="e">
        <f>AG111*PI()/180</f>
        <v>#VALUE!</v>
      </c>
      <c r="AR111" s="193" t="s">
        <v>96</v>
      </c>
      <c r="AS111" s="191" t="e">
        <f>IF(360+AS110/(2*PI())*360&gt;360,AS110/(PI())*360,360+AS110/(2*PI())*360)</f>
        <v>#VALUE!</v>
      </c>
      <c r="AT111" s="195"/>
      <c r="AU111" s="195"/>
    </row>
    <row r="112" spans="1:47" s="101" customFormat="1" ht="15.95" customHeight="1" thickBot="1" x14ac:dyDescent="0.3">
      <c r="A112" s="271">
        <v>20</v>
      </c>
      <c r="B112" s="322"/>
      <c r="C112" s="325"/>
      <c r="D112" s="253" t="s">
        <v>54</v>
      </c>
      <c r="E112" s="166">
        <f t="shared" ref="E112:J112" si="29">E111</f>
        <v>44</v>
      </c>
      <c r="F112" s="170">
        <f t="shared" si="29"/>
        <v>28</v>
      </c>
      <c r="G112" s="159">
        <f t="shared" si="29"/>
        <v>54</v>
      </c>
      <c r="H112" s="133">
        <f t="shared" si="29"/>
        <v>73</v>
      </c>
      <c r="I112" s="170">
        <f t="shared" si="29"/>
        <v>16</v>
      </c>
      <c r="J112" s="160">
        <f t="shared" si="29"/>
        <v>40.799999999999997</v>
      </c>
      <c r="K112" s="107" t="s">
        <v>15</v>
      </c>
      <c r="L112" s="209" t="s">
        <v>99</v>
      </c>
      <c r="M112" s="108" t="s">
        <v>61</v>
      </c>
      <c r="N112" s="109" t="s">
        <v>4</v>
      </c>
      <c r="O112" s="110" t="s">
        <v>17</v>
      </c>
      <c r="P112" s="223" t="s">
        <v>19</v>
      </c>
      <c r="Q112" s="411"/>
      <c r="R112" s="410"/>
      <c r="S112" s="410"/>
      <c r="T112" s="410"/>
      <c r="U112" s="296"/>
      <c r="V112" s="297"/>
      <c r="W112" s="297"/>
      <c r="X112" s="297"/>
      <c r="Y112" s="298"/>
      <c r="Z112" s="305"/>
      <c r="AA112" s="306"/>
      <c r="AB112" s="307"/>
      <c r="AC112" s="196"/>
      <c r="AD112" s="195"/>
      <c r="AE112" s="195"/>
      <c r="AF112" s="195"/>
      <c r="AG112" s="195"/>
      <c r="AH112" s="195"/>
      <c r="AI112" s="195"/>
      <c r="AJ112" s="195"/>
      <c r="AK112" s="195"/>
      <c r="AL112" s="195"/>
      <c r="AM112" s="195"/>
      <c r="AN112" s="195"/>
      <c r="AO112" s="195"/>
      <c r="AP112" s="195"/>
      <c r="AQ112" s="195"/>
      <c r="AR112" s="193" t="s">
        <v>97</v>
      </c>
      <c r="AS112" s="191" t="e">
        <f>61.582*ACOS(SIN(AE110)*SIN(AG110)+COS(AE110)*COS(AG110)*(AE111-AG111))*6076.12</f>
        <v>#VALUE!</v>
      </c>
      <c r="AT112" s="195"/>
      <c r="AU112" s="195"/>
    </row>
    <row r="113" spans="1:47" s="100" customFormat="1" ht="35.1" customHeight="1" thickTop="1" thickBot="1" x14ac:dyDescent="0.3">
      <c r="A113" s="152" t="str">
        <f>IF(Z110=1,"VERIFIED",IF(AA110=1,"CHECKED",IF(V110=1,"RECHECK",IF(X110=1,"VERIFY",IF(Y110=1,"NEED APP","NOT SCHED")))))</f>
        <v>NOT SCHED</v>
      </c>
      <c r="B113" s="323"/>
      <c r="C113" s="326"/>
      <c r="D113" s="254" t="s">
        <v>21</v>
      </c>
      <c r="E113" s="167" t="s">
        <v>0</v>
      </c>
      <c r="F113" s="171" t="s">
        <v>0</v>
      </c>
      <c r="G113" s="162" t="s">
        <v>0</v>
      </c>
      <c r="H113" s="161" t="s">
        <v>0</v>
      </c>
      <c r="I113" s="171" t="s">
        <v>0</v>
      </c>
      <c r="J113" s="162" t="s">
        <v>0</v>
      </c>
      <c r="K113" s="111" t="str">
        <f>$N$7</f>
        <v xml:space="preserve"> </v>
      </c>
      <c r="L113" s="202" t="str">
        <f>IF(E113=" ","OBS POSN N/A",AU110*6076.12)</f>
        <v>OBS POSN N/A</v>
      </c>
      <c r="M113" s="201">
        <v>0</v>
      </c>
      <c r="N113" s="265" t="str">
        <f>IF(W110=1,"Needs a Photo","Has a Photo")</f>
        <v>Needs a Photo</v>
      </c>
      <c r="O113" s="263" t="s">
        <v>71</v>
      </c>
      <c r="P113" s="225" t="str">
        <f>IF(E113=" ","OBS POSN N/A",(IF(L113&gt;O110,"OFF STA","ON STA")))</f>
        <v>OBS POSN N/A</v>
      </c>
      <c r="Q113" s="412"/>
      <c r="R113" s="413"/>
      <c r="S113" s="413"/>
      <c r="T113" s="413"/>
      <c r="U113" s="299"/>
      <c r="V113" s="300"/>
      <c r="W113" s="300"/>
      <c r="X113" s="300"/>
      <c r="Y113" s="301"/>
      <c r="Z113" s="308"/>
      <c r="AA113" s="309"/>
      <c r="AB113" s="310"/>
      <c r="AC113" s="99"/>
    </row>
    <row r="114" spans="1:47" s="100" customFormat="1" ht="78" customHeight="1" thickTop="1" thickBot="1" x14ac:dyDescent="0.3">
      <c r="A114" s="338" t="s">
        <v>75</v>
      </c>
      <c r="B114" s="320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216"/>
      <c r="V114" s="140"/>
      <c r="W114" s="140"/>
      <c r="X114" s="140"/>
      <c r="Y114" s="141"/>
      <c r="Z114" s="142"/>
      <c r="AA114" s="143"/>
      <c r="AB114" s="144"/>
      <c r="AC114" s="99"/>
    </row>
    <row r="115" spans="1:47" s="7" customFormat="1" ht="16.5" customHeight="1" thickTop="1" thickBot="1" x14ac:dyDescent="0.3">
      <c r="A115" s="248" t="s">
        <v>74</v>
      </c>
      <c r="B115" s="249" t="s">
        <v>209</v>
      </c>
      <c r="C115" s="250"/>
      <c r="D115" s="251"/>
      <c r="E115" s="232" t="s">
        <v>60</v>
      </c>
      <c r="F115" s="233"/>
      <c r="G115" s="234"/>
      <c r="H115" s="235" t="s">
        <v>62</v>
      </c>
      <c r="I115" s="233"/>
      <c r="J115" s="234"/>
      <c r="K115" s="236" t="s">
        <v>0</v>
      </c>
      <c r="L115" s="237" t="s">
        <v>0</v>
      </c>
      <c r="M115" s="238" t="s">
        <v>0</v>
      </c>
      <c r="N115" s="239" t="s">
        <v>0</v>
      </c>
      <c r="O115" s="240"/>
      <c r="P115" s="275" t="str">
        <f>P61</f>
        <v xml:space="preserve">D14-BURL-1S-Eastern Run </v>
      </c>
      <c r="Q115" s="275"/>
      <c r="R115" s="275"/>
      <c r="S115" s="275"/>
      <c r="T115" s="275"/>
      <c r="U115" s="241"/>
      <c r="V115" s="242"/>
      <c r="W115" s="243"/>
      <c r="X115" s="244"/>
      <c r="Y115" s="242"/>
      <c r="Z115" s="244"/>
      <c r="AA115" s="242"/>
      <c r="AB115" s="245"/>
      <c r="AC115" s="8"/>
    </row>
    <row r="116" spans="1:47" s="98" customFormat="1" ht="9" customHeight="1" thickTop="1" thickBot="1" x14ac:dyDescent="0.3">
      <c r="A116" s="185"/>
      <c r="B116" s="113" t="s">
        <v>10</v>
      </c>
      <c r="C116" s="114"/>
      <c r="D116" s="115" t="s">
        <v>11</v>
      </c>
      <c r="E116" s="164" t="s">
        <v>57</v>
      </c>
      <c r="F116" s="164" t="s">
        <v>58</v>
      </c>
      <c r="G116" s="156" t="s">
        <v>59</v>
      </c>
      <c r="H116" s="115" t="s">
        <v>57</v>
      </c>
      <c r="I116" s="164" t="s">
        <v>58</v>
      </c>
      <c r="J116" s="156" t="s">
        <v>59</v>
      </c>
      <c r="K116" s="116" t="s">
        <v>12</v>
      </c>
      <c r="L116" s="117" t="s">
        <v>13</v>
      </c>
      <c r="M116" s="117" t="s">
        <v>16</v>
      </c>
      <c r="N116" s="229" t="s">
        <v>14</v>
      </c>
      <c r="O116" s="118" t="s">
        <v>18</v>
      </c>
      <c r="P116" s="222" t="s">
        <v>67</v>
      </c>
      <c r="Q116" s="121" t="s">
        <v>63</v>
      </c>
      <c r="R116" s="122"/>
      <c r="S116" s="123" t="s">
        <v>20</v>
      </c>
      <c r="T116" s="214"/>
      <c r="U116" s="314" t="s">
        <v>100</v>
      </c>
      <c r="V116" s="339"/>
      <c r="W116" s="339"/>
      <c r="X116" s="339"/>
      <c r="Y116" s="340"/>
      <c r="Z116" s="149" t="s">
        <v>49</v>
      </c>
      <c r="AA116" s="150" t="s">
        <v>50</v>
      </c>
      <c r="AB116" s="151" t="s">
        <v>51</v>
      </c>
      <c r="AC116" s="186"/>
      <c r="AD116" s="187"/>
      <c r="AE116" s="188" t="s">
        <v>80</v>
      </c>
      <c r="AF116" s="187"/>
      <c r="AG116" s="188" t="s">
        <v>81</v>
      </c>
      <c r="AH116" s="188"/>
      <c r="AI116" s="188" t="s">
        <v>82</v>
      </c>
      <c r="AJ116" s="187"/>
      <c r="AK116" s="189" t="s">
        <v>92</v>
      </c>
      <c r="AL116" s="187"/>
      <c r="AM116" s="188"/>
      <c r="AN116" s="187"/>
      <c r="AO116" s="189" t="s">
        <v>89</v>
      </c>
      <c r="AP116" s="187"/>
      <c r="AQ116" s="188"/>
      <c r="AR116" s="187"/>
      <c r="AS116" s="188"/>
      <c r="AT116" s="187"/>
      <c r="AU116" s="187"/>
    </row>
    <row r="117" spans="1:47" s="101" customFormat="1" ht="15.95" customHeight="1" thickBot="1" x14ac:dyDescent="0.3">
      <c r="A117" s="105">
        <v>39656</v>
      </c>
      <c r="B117" s="321" t="s">
        <v>161</v>
      </c>
      <c r="C117" s="324" t="s">
        <v>0</v>
      </c>
      <c r="D117" s="253" t="s">
        <v>48</v>
      </c>
      <c r="E117" s="165">
        <v>44</v>
      </c>
      <c r="F117" s="169">
        <v>28</v>
      </c>
      <c r="G117" s="106">
        <v>42.6</v>
      </c>
      <c r="H117" s="145">
        <v>73</v>
      </c>
      <c r="I117" s="169">
        <v>14</v>
      </c>
      <c r="J117" s="106">
        <v>26.4</v>
      </c>
      <c r="K117" s="327" t="s">
        <v>0</v>
      </c>
      <c r="L117" s="329" t="s">
        <v>0</v>
      </c>
      <c r="M117" s="276">
        <v>46</v>
      </c>
      <c r="N117" s="277">
        <f>IF(M117=" "," ",(M117+$L$7-M120))</f>
        <v>46</v>
      </c>
      <c r="O117" s="279">
        <v>500</v>
      </c>
      <c r="P117" s="331">
        <v>42993</v>
      </c>
      <c r="Q117" s="119">
        <v>43252</v>
      </c>
      <c r="R117" s="120">
        <v>43405</v>
      </c>
      <c r="S117" s="283" t="s">
        <v>155</v>
      </c>
      <c r="T117" s="284"/>
      <c r="U117" s="215">
        <v>1</v>
      </c>
      <c r="V117" s="127">
        <v>1</v>
      </c>
      <c r="W117" s="128" t="s">
        <v>0</v>
      </c>
      <c r="X117" s="129" t="s">
        <v>0</v>
      </c>
      <c r="Y117" s="130" t="s">
        <v>0</v>
      </c>
      <c r="Z117" s="147" t="s">
        <v>0</v>
      </c>
      <c r="AA117" s="146" t="s">
        <v>0</v>
      </c>
      <c r="AB117" s="148" t="s">
        <v>0</v>
      </c>
      <c r="AC117" s="190" t="s">
        <v>48</v>
      </c>
      <c r="AD117" s="193" t="s">
        <v>76</v>
      </c>
      <c r="AE117" s="192">
        <f>E117+F117/60+G117/60/60</f>
        <v>44.478500000000004</v>
      </c>
      <c r="AF117" s="193" t="s">
        <v>77</v>
      </c>
      <c r="AG117" s="192" t="e">
        <f>E120+F120/60+G120/60/60</f>
        <v>#VALUE!</v>
      </c>
      <c r="AH117" s="199" t="s">
        <v>83</v>
      </c>
      <c r="AI117" s="192" t="e">
        <f>AG117-AE117</f>
        <v>#VALUE!</v>
      </c>
      <c r="AJ117" s="193" t="s">
        <v>85</v>
      </c>
      <c r="AK117" s="192" t="e">
        <f>AI118*60*COS((AE117+AG117)/2*PI()/180)</f>
        <v>#VALUE!</v>
      </c>
      <c r="AL117" s="193" t="s">
        <v>87</v>
      </c>
      <c r="AM117" s="192" t="e">
        <f>AK117*6076.12</f>
        <v>#VALUE!</v>
      </c>
      <c r="AN117" s="193" t="s">
        <v>90</v>
      </c>
      <c r="AO117" s="192">
        <f>AE117*PI()/180</f>
        <v>0.77629627134829793</v>
      </c>
      <c r="AP117" s="193" t="s">
        <v>93</v>
      </c>
      <c r="AQ117" s="192" t="e">
        <f>AG117 *PI()/180</f>
        <v>#VALUE!</v>
      </c>
      <c r="AR117" s="193" t="s">
        <v>95</v>
      </c>
      <c r="AS117" s="192" t="e">
        <f>1*ATAN2(COS(AO117)*SIN(AQ117)-SIN(AO117)*COS(AQ117)*COS(AQ118-AO118),SIN(AQ118-AO118)*COS(AQ117))</f>
        <v>#VALUE!</v>
      </c>
      <c r="AT117" s="194" t="s">
        <v>98</v>
      </c>
      <c r="AU117" s="200" t="e">
        <f>SQRT(AK118*AK118+AK117*AK117)</f>
        <v>#VALUE!</v>
      </c>
    </row>
    <row r="118" spans="1:47" s="101" customFormat="1" ht="15.95" customHeight="1" thickTop="1" thickBot="1" x14ac:dyDescent="0.3">
      <c r="A118" s="154">
        <v>200100218401</v>
      </c>
      <c r="B118" s="322"/>
      <c r="C118" s="325"/>
      <c r="D118" s="253" t="s">
        <v>53</v>
      </c>
      <c r="E118" s="166">
        <f t="shared" ref="E118:J118" si="30">E117</f>
        <v>44</v>
      </c>
      <c r="F118" s="170">
        <f t="shared" si="30"/>
        <v>28</v>
      </c>
      <c r="G118" s="159">
        <f t="shared" si="30"/>
        <v>42.6</v>
      </c>
      <c r="H118" s="133">
        <f t="shared" si="30"/>
        <v>73</v>
      </c>
      <c r="I118" s="170">
        <f t="shared" si="30"/>
        <v>14</v>
      </c>
      <c r="J118" s="160">
        <f t="shared" si="30"/>
        <v>26.4</v>
      </c>
      <c r="K118" s="328"/>
      <c r="L118" s="330"/>
      <c r="M118" s="276"/>
      <c r="N118" s="278"/>
      <c r="O118" s="280"/>
      <c r="P118" s="332"/>
      <c r="Q118" s="350" t="s">
        <v>170</v>
      </c>
      <c r="R118" s="351"/>
      <c r="S118" s="351"/>
      <c r="T118" s="351"/>
      <c r="U118" s="341" t="s">
        <v>104</v>
      </c>
      <c r="V118" s="342"/>
      <c r="W118" s="342"/>
      <c r="X118" s="342"/>
      <c r="Y118" s="343"/>
      <c r="Z118" s="302" t="s">
        <v>138</v>
      </c>
      <c r="AA118" s="303"/>
      <c r="AB118" s="304"/>
      <c r="AC118" s="190" t="s">
        <v>21</v>
      </c>
      <c r="AD118" s="193" t="s">
        <v>78</v>
      </c>
      <c r="AE118" s="192">
        <f>H117+I117/60+J117/60/60</f>
        <v>73.240666666666669</v>
      </c>
      <c r="AF118" s="193" t="s">
        <v>79</v>
      </c>
      <c r="AG118" s="192" t="e">
        <f>H120+I120/60+J120/60/60</f>
        <v>#VALUE!</v>
      </c>
      <c r="AH118" s="199" t="s">
        <v>84</v>
      </c>
      <c r="AI118" s="192" t="e">
        <f>AE118-AG118</f>
        <v>#VALUE!</v>
      </c>
      <c r="AJ118" s="193" t="s">
        <v>86</v>
      </c>
      <c r="AK118" s="192" t="e">
        <f>AI117*60</f>
        <v>#VALUE!</v>
      </c>
      <c r="AL118" s="193" t="s">
        <v>88</v>
      </c>
      <c r="AM118" s="192" t="e">
        <f>AK118*6076.12</f>
        <v>#VALUE!</v>
      </c>
      <c r="AN118" s="193" t="s">
        <v>91</v>
      </c>
      <c r="AO118" s="192">
        <f>AE118*PI()/180</f>
        <v>1.2782907796889935</v>
      </c>
      <c r="AP118" s="193" t="s">
        <v>94</v>
      </c>
      <c r="AQ118" s="192" t="e">
        <f>AG118*PI()/180</f>
        <v>#VALUE!</v>
      </c>
      <c r="AR118" s="193" t="s">
        <v>96</v>
      </c>
      <c r="AS118" s="191" t="e">
        <f>IF(360+AS117/(2*PI())*360&gt;360,AS117/(PI())*360,360+AS117/(2*PI())*360)</f>
        <v>#VALUE!</v>
      </c>
      <c r="AT118" s="195"/>
      <c r="AU118" s="195"/>
    </row>
    <row r="119" spans="1:47" s="101" customFormat="1" ht="15.95" customHeight="1" thickBot="1" x14ac:dyDescent="0.3">
      <c r="A119" s="271">
        <v>21</v>
      </c>
      <c r="B119" s="322"/>
      <c r="C119" s="325"/>
      <c r="D119" s="253" t="s">
        <v>54</v>
      </c>
      <c r="E119" s="166">
        <f t="shared" ref="E119:J119" si="31">E118</f>
        <v>44</v>
      </c>
      <c r="F119" s="170">
        <f t="shared" si="31"/>
        <v>28</v>
      </c>
      <c r="G119" s="159">
        <f t="shared" si="31"/>
        <v>42.6</v>
      </c>
      <c r="H119" s="133">
        <f t="shared" si="31"/>
        <v>73</v>
      </c>
      <c r="I119" s="170">
        <f t="shared" si="31"/>
        <v>14</v>
      </c>
      <c r="J119" s="160">
        <f t="shared" si="31"/>
        <v>26.4</v>
      </c>
      <c r="K119" s="107" t="s">
        <v>15</v>
      </c>
      <c r="L119" s="209" t="s">
        <v>99</v>
      </c>
      <c r="M119" s="108" t="s">
        <v>61</v>
      </c>
      <c r="N119" s="109" t="s">
        <v>4</v>
      </c>
      <c r="O119" s="110" t="s">
        <v>17</v>
      </c>
      <c r="P119" s="223" t="s">
        <v>19</v>
      </c>
      <c r="Q119" s="352"/>
      <c r="R119" s="351"/>
      <c r="S119" s="351"/>
      <c r="T119" s="351"/>
      <c r="U119" s="344"/>
      <c r="V119" s="345"/>
      <c r="W119" s="345"/>
      <c r="X119" s="345"/>
      <c r="Y119" s="346"/>
      <c r="Z119" s="305"/>
      <c r="AA119" s="306"/>
      <c r="AB119" s="307"/>
      <c r="AC119" s="196"/>
      <c r="AD119" s="195"/>
      <c r="AE119" s="195"/>
      <c r="AF119" s="195"/>
      <c r="AG119" s="195"/>
      <c r="AH119" s="195"/>
      <c r="AI119" s="195"/>
      <c r="AJ119" s="195"/>
      <c r="AK119" s="195"/>
      <c r="AL119" s="195"/>
      <c r="AM119" s="195"/>
      <c r="AN119" s="195"/>
      <c r="AO119" s="195"/>
      <c r="AP119" s="195"/>
      <c r="AQ119" s="195"/>
      <c r="AR119" s="193" t="s">
        <v>97</v>
      </c>
      <c r="AS119" s="191" t="e">
        <f>61.582*ACOS(SIN(AE117)*SIN(AG117)+COS(AE117)*COS(AG117)*(AE118-AG118))*6076.12</f>
        <v>#VALUE!</v>
      </c>
      <c r="AT119" s="195"/>
      <c r="AU119" s="195"/>
    </row>
    <row r="120" spans="1:47" s="100" customFormat="1" ht="35.1" customHeight="1" thickTop="1" thickBot="1" x14ac:dyDescent="0.3">
      <c r="A120" s="256" t="str">
        <f>IF(Z117=1,"VERIFIED",IF(AA117=1,"CHECKED",IF(V117=1,"RECHECK",IF(X117=1,"VERIFY",IF(Y117=1,"NEED APP","NOT SCHED")))))</f>
        <v>RECHECK</v>
      </c>
      <c r="B120" s="323"/>
      <c r="C120" s="326"/>
      <c r="D120" s="254" t="s">
        <v>21</v>
      </c>
      <c r="E120" s="167" t="s">
        <v>0</v>
      </c>
      <c r="F120" s="171" t="s">
        <v>0</v>
      </c>
      <c r="G120" s="162" t="s">
        <v>0</v>
      </c>
      <c r="H120" s="161" t="s">
        <v>0</v>
      </c>
      <c r="I120" s="171" t="s">
        <v>0</v>
      </c>
      <c r="J120" s="162" t="s">
        <v>0</v>
      </c>
      <c r="K120" s="111" t="str">
        <f>$N$7</f>
        <v xml:space="preserve"> </v>
      </c>
      <c r="L120" s="202" t="str">
        <f>IF(E120=" ","OBS POSN N/A",AU117*6076.12)</f>
        <v>OBS POSN N/A</v>
      </c>
      <c r="M120" s="201">
        <v>0</v>
      </c>
      <c r="N120" s="264" t="str">
        <f>IF(W117=1,"Needs a Photo","Has a Photo")</f>
        <v>Has a Photo</v>
      </c>
      <c r="O120" s="263" t="s">
        <v>71</v>
      </c>
      <c r="P120" s="225" t="str">
        <f>IF(E120=" ","OBS POSN N/A",(IF(L120&gt;O117,"OFF STA","ON STA")))</f>
        <v>OBS POSN N/A</v>
      </c>
      <c r="Q120" s="353"/>
      <c r="R120" s="354"/>
      <c r="S120" s="354"/>
      <c r="T120" s="354"/>
      <c r="U120" s="347"/>
      <c r="V120" s="348"/>
      <c r="W120" s="348"/>
      <c r="X120" s="348"/>
      <c r="Y120" s="349"/>
      <c r="Z120" s="305"/>
      <c r="AA120" s="306"/>
      <c r="AB120" s="307"/>
      <c r="AC120" s="99"/>
    </row>
    <row r="121" spans="1:47" s="98" customFormat="1" ht="9" customHeight="1" thickTop="1" thickBot="1" x14ac:dyDescent="0.3">
      <c r="A121" s="185"/>
      <c r="B121" s="113" t="s">
        <v>10</v>
      </c>
      <c r="C121" s="114"/>
      <c r="D121" s="115" t="s">
        <v>11</v>
      </c>
      <c r="E121" s="164" t="s">
        <v>57</v>
      </c>
      <c r="F121" s="164" t="s">
        <v>58</v>
      </c>
      <c r="G121" s="156" t="s">
        <v>59</v>
      </c>
      <c r="H121" s="115" t="s">
        <v>57</v>
      </c>
      <c r="I121" s="164" t="s">
        <v>58</v>
      </c>
      <c r="J121" s="156" t="s">
        <v>59</v>
      </c>
      <c r="K121" s="116" t="s">
        <v>12</v>
      </c>
      <c r="L121" s="117" t="s">
        <v>13</v>
      </c>
      <c r="M121" s="117" t="s">
        <v>16</v>
      </c>
      <c r="N121" s="229" t="s">
        <v>14</v>
      </c>
      <c r="O121" s="118" t="s">
        <v>18</v>
      </c>
      <c r="P121" s="222" t="s">
        <v>67</v>
      </c>
      <c r="Q121" s="121" t="s">
        <v>63</v>
      </c>
      <c r="R121" s="122"/>
      <c r="S121" s="123" t="s">
        <v>20</v>
      </c>
      <c r="T121" s="214"/>
      <c r="U121" s="314" t="s">
        <v>100</v>
      </c>
      <c r="V121" s="339"/>
      <c r="W121" s="339"/>
      <c r="X121" s="339"/>
      <c r="Y121" s="340"/>
      <c r="Z121" s="149" t="s">
        <v>49</v>
      </c>
      <c r="AA121" s="150" t="s">
        <v>50</v>
      </c>
      <c r="AB121" s="151" t="s">
        <v>51</v>
      </c>
      <c r="AC121" s="186"/>
      <c r="AD121" s="187"/>
      <c r="AE121" s="188" t="s">
        <v>80</v>
      </c>
      <c r="AF121" s="187"/>
      <c r="AG121" s="188" t="s">
        <v>81</v>
      </c>
      <c r="AH121" s="188"/>
      <c r="AI121" s="188" t="s">
        <v>82</v>
      </c>
      <c r="AJ121" s="187"/>
      <c r="AK121" s="189" t="s">
        <v>92</v>
      </c>
      <c r="AL121" s="187"/>
      <c r="AM121" s="188"/>
      <c r="AN121" s="187"/>
      <c r="AO121" s="189" t="s">
        <v>89</v>
      </c>
      <c r="AP121" s="187"/>
      <c r="AQ121" s="188"/>
      <c r="AR121" s="187"/>
      <c r="AS121" s="188"/>
      <c r="AT121" s="187"/>
      <c r="AU121" s="187"/>
    </row>
    <row r="122" spans="1:47" s="101" customFormat="1" ht="15.95" customHeight="1" thickBot="1" x14ac:dyDescent="0.3">
      <c r="A122" s="105">
        <v>39681</v>
      </c>
      <c r="B122" s="321" t="s">
        <v>171</v>
      </c>
      <c r="C122" s="324" t="s">
        <v>0</v>
      </c>
      <c r="D122" s="253" t="s">
        <v>48</v>
      </c>
      <c r="E122" s="165">
        <v>44</v>
      </c>
      <c r="F122" s="169">
        <v>28</v>
      </c>
      <c r="G122" s="106">
        <v>56.7</v>
      </c>
      <c r="H122" s="145">
        <v>73</v>
      </c>
      <c r="I122" s="169">
        <v>13</v>
      </c>
      <c r="J122" s="106">
        <v>34.619999999999997</v>
      </c>
      <c r="K122" s="327" t="s">
        <v>0</v>
      </c>
      <c r="L122" s="329" t="s">
        <v>0</v>
      </c>
      <c r="M122" s="276">
        <v>19</v>
      </c>
      <c r="N122" s="277">
        <f>IF(M122=" "," ",(M122+$L$7-M125))</f>
        <v>19</v>
      </c>
      <c r="O122" s="279">
        <v>50</v>
      </c>
      <c r="P122" s="331">
        <v>42567</v>
      </c>
      <c r="Q122" s="119" t="s">
        <v>123</v>
      </c>
      <c r="R122" s="120" t="s">
        <v>0</v>
      </c>
      <c r="S122" s="283" t="s">
        <v>173</v>
      </c>
      <c r="T122" s="284"/>
      <c r="U122" s="215">
        <v>1</v>
      </c>
      <c r="V122" s="127">
        <v>1</v>
      </c>
      <c r="W122" s="128" t="s">
        <v>0</v>
      </c>
      <c r="X122" s="129" t="s">
        <v>0</v>
      </c>
      <c r="Y122" s="130" t="s">
        <v>0</v>
      </c>
      <c r="Z122" s="147" t="s">
        <v>0</v>
      </c>
      <c r="AA122" s="146" t="s">
        <v>0</v>
      </c>
      <c r="AB122" s="148" t="s">
        <v>0</v>
      </c>
      <c r="AC122" s="190" t="s">
        <v>48</v>
      </c>
      <c r="AD122" s="193" t="s">
        <v>76</v>
      </c>
      <c r="AE122" s="192">
        <f>E122+F122/60+G122/60/60</f>
        <v>44.482416666666666</v>
      </c>
      <c r="AF122" s="193" t="s">
        <v>77</v>
      </c>
      <c r="AG122" s="192" t="e">
        <f>E125+F125/60+G125/60/60</f>
        <v>#VALUE!</v>
      </c>
      <c r="AH122" s="199" t="s">
        <v>83</v>
      </c>
      <c r="AI122" s="192" t="e">
        <f>AG122-AE122</f>
        <v>#VALUE!</v>
      </c>
      <c r="AJ122" s="193" t="s">
        <v>85</v>
      </c>
      <c r="AK122" s="192" t="e">
        <f>AI123*60*COS((AE122+AG122)/2*PI()/180)</f>
        <v>#VALUE!</v>
      </c>
      <c r="AL122" s="193" t="s">
        <v>87</v>
      </c>
      <c r="AM122" s="192" t="e">
        <f>AK122*6076.12</f>
        <v>#VALUE!</v>
      </c>
      <c r="AN122" s="193" t="s">
        <v>90</v>
      </c>
      <c r="AO122" s="192">
        <f>AE122*PI()/180</f>
        <v>0.77636463007733425</v>
      </c>
      <c r="AP122" s="193" t="s">
        <v>93</v>
      </c>
      <c r="AQ122" s="192" t="e">
        <f>AG122 *PI()/180</f>
        <v>#VALUE!</v>
      </c>
      <c r="AR122" s="193" t="s">
        <v>95</v>
      </c>
      <c r="AS122" s="192" t="e">
        <f>1*ATAN2(COS(AO122)*SIN(AQ122)-SIN(AO122)*COS(AQ122)*COS(AQ123-AO123),SIN(AQ123-AO123)*COS(AQ122))</f>
        <v>#VALUE!</v>
      </c>
      <c r="AT122" s="194" t="s">
        <v>98</v>
      </c>
      <c r="AU122" s="200" t="e">
        <f>SQRT(AK123*AK123+AK122*AK122)</f>
        <v>#VALUE!</v>
      </c>
    </row>
    <row r="123" spans="1:47" s="101" customFormat="1" ht="15.95" customHeight="1" thickTop="1" thickBot="1" x14ac:dyDescent="0.3">
      <c r="A123" s="154">
        <v>100117312247</v>
      </c>
      <c r="B123" s="322"/>
      <c r="C123" s="325"/>
      <c r="D123" s="253" t="s">
        <v>53</v>
      </c>
      <c r="E123" s="166">
        <f t="shared" ref="E123:J123" si="32">E122</f>
        <v>44</v>
      </c>
      <c r="F123" s="170">
        <f t="shared" si="32"/>
        <v>28</v>
      </c>
      <c r="G123" s="159">
        <f t="shared" si="32"/>
        <v>56.7</v>
      </c>
      <c r="H123" s="133">
        <f t="shared" si="32"/>
        <v>73</v>
      </c>
      <c r="I123" s="170">
        <f t="shared" si="32"/>
        <v>13</v>
      </c>
      <c r="J123" s="160">
        <f t="shared" si="32"/>
        <v>34.619999999999997</v>
      </c>
      <c r="K123" s="328"/>
      <c r="L123" s="330"/>
      <c r="M123" s="276"/>
      <c r="N123" s="278"/>
      <c r="O123" s="280"/>
      <c r="P123" s="332"/>
      <c r="Q123" s="350" t="s">
        <v>174</v>
      </c>
      <c r="R123" s="351"/>
      <c r="S123" s="351"/>
      <c r="T123" s="351"/>
      <c r="U123" s="341" t="s">
        <v>104</v>
      </c>
      <c r="V123" s="342"/>
      <c r="W123" s="342"/>
      <c r="X123" s="342"/>
      <c r="Y123" s="343"/>
      <c r="Z123" s="302" t="s">
        <v>175</v>
      </c>
      <c r="AA123" s="303"/>
      <c r="AB123" s="304"/>
      <c r="AC123" s="190" t="s">
        <v>21</v>
      </c>
      <c r="AD123" s="193" t="s">
        <v>78</v>
      </c>
      <c r="AE123" s="192">
        <f>H122+I122/60+J122/60/60</f>
        <v>73.226283333333342</v>
      </c>
      <c r="AF123" s="193" t="s">
        <v>79</v>
      </c>
      <c r="AG123" s="192" t="e">
        <f>H125+I125/60+J125/60/60</f>
        <v>#VALUE!</v>
      </c>
      <c r="AH123" s="199" t="s">
        <v>84</v>
      </c>
      <c r="AI123" s="192" t="e">
        <f>AE123-AG123</f>
        <v>#VALUE!</v>
      </c>
      <c r="AJ123" s="193" t="s">
        <v>86</v>
      </c>
      <c r="AK123" s="192" t="e">
        <f>AI122*60</f>
        <v>#VALUE!</v>
      </c>
      <c r="AL123" s="193" t="s">
        <v>88</v>
      </c>
      <c r="AM123" s="192" t="e">
        <f>AK123*6076.12</f>
        <v>#VALUE!</v>
      </c>
      <c r="AN123" s="193" t="s">
        <v>91</v>
      </c>
      <c r="AO123" s="192">
        <f>AE123*PI()/180</f>
        <v>1.2780397431649153</v>
      </c>
      <c r="AP123" s="193" t="s">
        <v>94</v>
      </c>
      <c r="AQ123" s="192" t="e">
        <f>AG123*PI()/180</f>
        <v>#VALUE!</v>
      </c>
      <c r="AR123" s="193" t="s">
        <v>96</v>
      </c>
      <c r="AS123" s="191" t="e">
        <f>IF(360+AS122/(2*PI())*360&gt;360,AS122/(PI())*360,360+AS122/(2*PI())*360)</f>
        <v>#VALUE!</v>
      </c>
      <c r="AT123" s="195"/>
      <c r="AU123" s="195"/>
    </row>
    <row r="124" spans="1:47" s="101" customFormat="1" ht="15.95" customHeight="1" thickBot="1" x14ac:dyDescent="0.3">
      <c r="A124" s="271">
        <v>22</v>
      </c>
      <c r="B124" s="322"/>
      <c r="C124" s="325"/>
      <c r="D124" s="253" t="s">
        <v>54</v>
      </c>
      <c r="E124" s="311" t="s">
        <v>72</v>
      </c>
      <c r="F124" s="312"/>
      <c r="G124" s="312"/>
      <c r="H124" s="312"/>
      <c r="I124" s="312"/>
      <c r="J124" s="313"/>
      <c r="K124" s="107" t="s">
        <v>15</v>
      </c>
      <c r="L124" s="209" t="s">
        <v>99</v>
      </c>
      <c r="M124" s="108" t="s">
        <v>61</v>
      </c>
      <c r="N124" s="109" t="s">
        <v>4</v>
      </c>
      <c r="O124" s="110" t="s">
        <v>17</v>
      </c>
      <c r="P124" s="223" t="s">
        <v>19</v>
      </c>
      <c r="Q124" s="352"/>
      <c r="R124" s="351"/>
      <c r="S124" s="351"/>
      <c r="T124" s="351"/>
      <c r="U124" s="344"/>
      <c r="V124" s="345"/>
      <c r="W124" s="345"/>
      <c r="X124" s="345"/>
      <c r="Y124" s="346"/>
      <c r="Z124" s="305"/>
      <c r="AA124" s="306"/>
      <c r="AB124" s="307"/>
      <c r="AC124" s="196"/>
      <c r="AD124" s="195"/>
      <c r="AE124" s="195"/>
      <c r="AF124" s="195"/>
      <c r="AG124" s="195"/>
      <c r="AH124" s="195"/>
      <c r="AI124" s="195"/>
      <c r="AJ124" s="195"/>
      <c r="AK124" s="195"/>
      <c r="AL124" s="195"/>
      <c r="AM124" s="195"/>
      <c r="AN124" s="195"/>
      <c r="AO124" s="195"/>
      <c r="AP124" s="195"/>
      <c r="AQ124" s="195"/>
      <c r="AR124" s="193" t="s">
        <v>97</v>
      </c>
      <c r="AS124" s="191" t="e">
        <f>61.582*ACOS(SIN(AE122)*SIN(AG122)+COS(AE122)*COS(AG122)*(AE123-AG123))*6076.12</f>
        <v>#VALUE!</v>
      </c>
      <c r="AT124" s="195"/>
      <c r="AU124" s="195"/>
    </row>
    <row r="125" spans="1:47" s="100" customFormat="1" ht="35.1" customHeight="1" thickTop="1" thickBot="1" x14ac:dyDescent="0.3">
      <c r="A125" s="152" t="str">
        <f>IF(Z122=1,"VERIFIED",IF(AA122=1,"CHECKED",IF(V122=1,"RECHECK",IF(X122=1,"VERIFY",IF(Y122=1,"NEED APP","NOT SCHED")))))</f>
        <v>RECHECK</v>
      </c>
      <c r="B125" s="323"/>
      <c r="C125" s="326"/>
      <c r="D125" s="254" t="s">
        <v>21</v>
      </c>
      <c r="E125" s="167" t="s">
        <v>0</v>
      </c>
      <c r="F125" s="171" t="s">
        <v>0</v>
      </c>
      <c r="G125" s="162" t="s">
        <v>0</v>
      </c>
      <c r="H125" s="161" t="s">
        <v>0</v>
      </c>
      <c r="I125" s="171" t="s">
        <v>0</v>
      </c>
      <c r="J125" s="162" t="s">
        <v>0</v>
      </c>
      <c r="K125" s="111" t="str">
        <f>$N$7</f>
        <v xml:space="preserve"> </v>
      </c>
      <c r="L125" s="202" t="str">
        <f>IF(E125=" ","OBS POSN N/A",AU122*6076.12)</f>
        <v>OBS POSN N/A</v>
      </c>
      <c r="M125" s="201">
        <v>0</v>
      </c>
      <c r="N125" s="264" t="str">
        <f>IF(W122=1,"Needs a Photo","Has a Photo")</f>
        <v>Has a Photo</v>
      </c>
      <c r="O125" s="272" t="s">
        <v>172</v>
      </c>
      <c r="P125" s="225" t="str">
        <f>IF(E125=" ","OBS POSN N/A",(IF(L125&gt;O122,"OFF STA","ON STA")))</f>
        <v>OBS POSN N/A</v>
      </c>
      <c r="Q125" s="353"/>
      <c r="R125" s="354"/>
      <c r="S125" s="354"/>
      <c r="T125" s="354"/>
      <c r="U125" s="347"/>
      <c r="V125" s="348"/>
      <c r="W125" s="348"/>
      <c r="X125" s="348"/>
      <c r="Y125" s="349"/>
      <c r="Z125" s="308"/>
      <c r="AA125" s="309"/>
      <c r="AB125" s="310"/>
      <c r="AC125" s="99"/>
    </row>
    <row r="126" spans="1:47" s="98" customFormat="1" ht="9" customHeight="1" thickTop="1" thickBot="1" x14ac:dyDescent="0.3">
      <c r="A126" s="185"/>
      <c r="B126" s="113" t="s">
        <v>10</v>
      </c>
      <c r="C126" s="114"/>
      <c r="D126" s="115" t="s">
        <v>11</v>
      </c>
      <c r="E126" s="164" t="s">
        <v>57</v>
      </c>
      <c r="F126" s="164" t="s">
        <v>58</v>
      </c>
      <c r="G126" s="156" t="s">
        <v>59</v>
      </c>
      <c r="H126" s="115" t="s">
        <v>57</v>
      </c>
      <c r="I126" s="164" t="s">
        <v>58</v>
      </c>
      <c r="J126" s="156" t="s">
        <v>59</v>
      </c>
      <c r="K126" s="116" t="s">
        <v>12</v>
      </c>
      <c r="L126" s="117" t="s">
        <v>13</v>
      </c>
      <c r="M126" s="117" t="s">
        <v>16</v>
      </c>
      <c r="N126" s="229" t="s">
        <v>14</v>
      </c>
      <c r="O126" s="118" t="s">
        <v>18</v>
      </c>
      <c r="P126" s="222" t="s">
        <v>67</v>
      </c>
      <c r="Q126" s="121" t="s">
        <v>63</v>
      </c>
      <c r="R126" s="122"/>
      <c r="S126" s="123" t="s">
        <v>20</v>
      </c>
      <c r="T126" s="214"/>
      <c r="U126" s="314" t="s">
        <v>100</v>
      </c>
      <c r="V126" s="339"/>
      <c r="W126" s="339"/>
      <c r="X126" s="339"/>
      <c r="Y126" s="340"/>
      <c r="Z126" s="124" t="s">
        <v>49</v>
      </c>
      <c r="AA126" s="125" t="s">
        <v>50</v>
      </c>
      <c r="AB126" s="126" t="s">
        <v>51</v>
      </c>
      <c r="AC126" s="186"/>
      <c r="AD126" s="187"/>
      <c r="AE126" s="188" t="s">
        <v>80</v>
      </c>
      <c r="AF126" s="187"/>
      <c r="AG126" s="188" t="s">
        <v>81</v>
      </c>
      <c r="AH126" s="188"/>
      <c r="AI126" s="188" t="s">
        <v>82</v>
      </c>
      <c r="AJ126" s="187"/>
      <c r="AK126" s="189" t="s">
        <v>92</v>
      </c>
      <c r="AL126" s="187"/>
      <c r="AM126" s="188"/>
      <c r="AN126" s="187"/>
      <c r="AO126" s="189" t="s">
        <v>89</v>
      </c>
      <c r="AP126" s="187"/>
      <c r="AQ126" s="188"/>
      <c r="AR126" s="187"/>
      <c r="AS126" s="188"/>
      <c r="AT126" s="187"/>
      <c r="AU126" s="187"/>
    </row>
    <row r="127" spans="1:47" s="101" customFormat="1" ht="15.95" customHeight="1" thickBot="1" x14ac:dyDescent="0.3">
      <c r="A127" s="105">
        <v>39682</v>
      </c>
      <c r="B127" s="321" t="s">
        <v>176</v>
      </c>
      <c r="C127" s="324" t="s">
        <v>0</v>
      </c>
      <c r="D127" s="253" t="s">
        <v>48</v>
      </c>
      <c r="E127" s="165">
        <v>44</v>
      </c>
      <c r="F127" s="169">
        <v>28</v>
      </c>
      <c r="G127" s="106">
        <v>56.1</v>
      </c>
      <c r="H127" s="145">
        <v>73</v>
      </c>
      <c r="I127" s="169">
        <v>13</v>
      </c>
      <c r="J127" s="106">
        <v>34.74</v>
      </c>
      <c r="K127" s="327" t="s">
        <v>0</v>
      </c>
      <c r="L127" s="329" t="s">
        <v>0</v>
      </c>
      <c r="M127" s="276">
        <v>22</v>
      </c>
      <c r="N127" s="277">
        <f>IF(M127=" "," ",(M127+$L$7-M130))</f>
        <v>22</v>
      </c>
      <c r="O127" s="279">
        <v>50</v>
      </c>
      <c r="P127" s="331">
        <v>42567</v>
      </c>
      <c r="Q127" s="119">
        <v>43221</v>
      </c>
      <c r="R127" s="120">
        <v>43405</v>
      </c>
      <c r="S127" s="283" t="s">
        <v>173</v>
      </c>
      <c r="T127" s="284"/>
      <c r="U127" s="215">
        <v>1</v>
      </c>
      <c r="V127" s="127" t="s">
        <v>0</v>
      </c>
      <c r="W127" s="128" t="s">
        <v>0</v>
      </c>
      <c r="X127" s="129" t="s">
        <v>0</v>
      </c>
      <c r="Y127" s="130" t="s">
        <v>0</v>
      </c>
      <c r="Z127" s="131" t="s">
        <v>0</v>
      </c>
      <c r="AA127" s="127" t="s">
        <v>0</v>
      </c>
      <c r="AB127" s="132" t="s">
        <v>0</v>
      </c>
      <c r="AC127" s="190" t="s">
        <v>48</v>
      </c>
      <c r="AD127" s="193" t="s">
        <v>76</v>
      </c>
      <c r="AE127" s="192">
        <f>E127+F127/60+G127/60/60</f>
        <v>44.482250000000001</v>
      </c>
      <c r="AF127" s="193" t="s">
        <v>77</v>
      </c>
      <c r="AG127" s="192" t="e">
        <f>E130+F130/60+G130/60/60</f>
        <v>#VALUE!</v>
      </c>
      <c r="AH127" s="199" t="s">
        <v>83</v>
      </c>
      <c r="AI127" s="192" t="e">
        <f>AG127-AE127</f>
        <v>#VALUE!</v>
      </c>
      <c r="AJ127" s="193" t="s">
        <v>85</v>
      </c>
      <c r="AK127" s="192" t="e">
        <f>AI128*60*COS((AE127+AG127)/2*PI()/180)</f>
        <v>#VALUE!</v>
      </c>
      <c r="AL127" s="193" t="s">
        <v>87</v>
      </c>
      <c r="AM127" s="192" t="e">
        <f>AK127*6076.12</f>
        <v>#VALUE!</v>
      </c>
      <c r="AN127" s="193" t="s">
        <v>90</v>
      </c>
      <c r="AO127" s="192">
        <f>AE127*PI()/180</f>
        <v>0.77636172119524771</v>
      </c>
      <c r="AP127" s="193" t="s">
        <v>93</v>
      </c>
      <c r="AQ127" s="192" t="e">
        <f>AG127 *PI()/180</f>
        <v>#VALUE!</v>
      </c>
      <c r="AR127" s="193" t="s">
        <v>95</v>
      </c>
      <c r="AS127" s="192" t="e">
        <f>1*ATAN2(COS(AO127)*SIN(AQ127)-SIN(AO127)*COS(AQ127)*COS(AQ128-AO128),SIN(AQ128-AO128)*COS(AQ127))</f>
        <v>#VALUE!</v>
      </c>
      <c r="AT127" s="194" t="s">
        <v>98</v>
      </c>
      <c r="AU127" s="200" t="e">
        <f>SQRT(AK128*AK128+AK127*AK127)</f>
        <v>#VALUE!</v>
      </c>
    </row>
    <row r="128" spans="1:47" s="101" customFormat="1" ht="15.95" customHeight="1" thickTop="1" thickBot="1" x14ac:dyDescent="0.3">
      <c r="A128" s="154">
        <v>100117312285</v>
      </c>
      <c r="B128" s="322"/>
      <c r="C128" s="325"/>
      <c r="D128" s="253" t="s">
        <v>53</v>
      </c>
      <c r="E128" s="166">
        <f t="shared" ref="E128:J128" si="33">E127</f>
        <v>44</v>
      </c>
      <c r="F128" s="170">
        <f t="shared" si="33"/>
        <v>28</v>
      </c>
      <c r="G128" s="159">
        <f t="shared" si="33"/>
        <v>56.1</v>
      </c>
      <c r="H128" s="133">
        <f t="shared" si="33"/>
        <v>73</v>
      </c>
      <c r="I128" s="170">
        <f t="shared" si="33"/>
        <v>13</v>
      </c>
      <c r="J128" s="160">
        <f t="shared" si="33"/>
        <v>34.74</v>
      </c>
      <c r="K128" s="328"/>
      <c r="L128" s="330"/>
      <c r="M128" s="276"/>
      <c r="N128" s="278"/>
      <c r="O128" s="280"/>
      <c r="P128" s="332"/>
      <c r="Q128" s="288" t="s">
        <v>178</v>
      </c>
      <c r="R128" s="410"/>
      <c r="S128" s="410"/>
      <c r="T128" s="410"/>
      <c r="U128" s="293" t="s">
        <v>102</v>
      </c>
      <c r="V128" s="294"/>
      <c r="W128" s="294"/>
      <c r="X128" s="294"/>
      <c r="Y128" s="295"/>
      <c r="Z128" s="302" t="s">
        <v>175</v>
      </c>
      <c r="AA128" s="303"/>
      <c r="AB128" s="304"/>
      <c r="AC128" s="190" t="s">
        <v>21</v>
      </c>
      <c r="AD128" s="193" t="s">
        <v>78</v>
      </c>
      <c r="AE128" s="192">
        <f>H127+I127/60+J127/60/60</f>
        <v>73.226316666666662</v>
      </c>
      <c r="AF128" s="193" t="s">
        <v>79</v>
      </c>
      <c r="AG128" s="192" t="e">
        <f>H130+I130/60+J130/60/60</f>
        <v>#VALUE!</v>
      </c>
      <c r="AH128" s="199" t="s">
        <v>84</v>
      </c>
      <c r="AI128" s="192" t="e">
        <f>AE128-AG128</f>
        <v>#VALUE!</v>
      </c>
      <c r="AJ128" s="193" t="s">
        <v>86</v>
      </c>
      <c r="AK128" s="192" t="e">
        <f>AI127*60</f>
        <v>#VALUE!</v>
      </c>
      <c r="AL128" s="193" t="s">
        <v>88</v>
      </c>
      <c r="AM128" s="192" t="e">
        <f>AK128*6076.12</f>
        <v>#VALUE!</v>
      </c>
      <c r="AN128" s="193" t="s">
        <v>91</v>
      </c>
      <c r="AO128" s="192">
        <f>AE128*PI()/180</f>
        <v>1.2780403249413324</v>
      </c>
      <c r="AP128" s="193" t="s">
        <v>94</v>
      </c>
      <c r="AQ128" s="192" t="e">
        <f>AG128*PI()/180</f>
        <v>#VALUE!</v>
      </c>
      <c r="AR128" s="193" t="s">
        <v>96</v>
      </c>
      <c r="AS128" s="191" t="e">
        <f>IF(360+AS127/(2*PI())*360&gt;360,AS127/(PI())*360,360+AS127/(2*PI())*360)</f>
        <v>#VALUE!</v>
      </c>
      <c r="AT128" s="195"/>
      <c r="AU128" s="195"/>
    </row>
    <row r="129" spans="1:47" s="101" customFormat="1" ht="15.95" customHeight="1" thickBot="1" x14ac:dyDescent="0.3">
      <c r="A129" s="271">
        <v>23</v>
      </c>
      <c r="B129" s="322"/>
      <c r="C129" s="325"/>
      <c r="D129" s="253" t="s">
        <v>54</v>
      </c>
      <c r="E129" s="311" t="s">
        <v>72</v>
      </c>
      <c r="F129" s="312"/>
      <c r="G129" s="312"/>
      <c r="H129" s="312"/>
      <c r="I129" s="312"/>
      <c r="J129" s="313"/>
      <c r="K129" s="107" t="s">
        <v>15</v>
      </c>
      <c r="L129" s="209" t="s">
        <v>99</v>
      </c>
      <c r="M129" s="108" t="s">
        <v>61</v>
      </c>
      <c r="N129" s="109" t="s">
        <v>4</v>
      </c>
      <c r="O129" s="110" t="s">
        <v>17</v>
      </c>
      <c r="P129" s="223" t="s">
        <v>19</v>
      </c>
      <c r="Q129" s="411"/>
      <c r="R129" s="410"/>
      <c r="S129" s="410"/>
      <c r="T129" s="410"/>
      <c r="U129" s="296"/>
      <c r="V129" s="297"/>
      <c r="W129" s="297"/>
      <c r="X129" s="297"/>
      <c r="Y129" s="298"/>
      <c r="Z129" s="305"/>
      <c r="AA129" s="306"/>
      <c r="AB129" s="307"/>
      <c r="AC129" s="196"/>
      <c r="AD129" s="195"/>
      <c r="AE129" s="195"/>
      <c r="AF129" s="195"/>
      <c r="AG129" s="195"/>
      <c r="AH129" s="195"/>
      <c r="AI129" s="195"/>
      <c r="AJ129" s="195"/>
      <c r="AK129" s="195"/>
      <c r="AL129" s="195"/>
      <c r="AM129" s="195"/>
      <c r="AN129" s="195"/>
      <c r="AO129" s="195"/>
      <c r="AP129" s="195"/>
      <c r="AQ129" s="195"/>
      <c r="AR129" s="193" t="s">
        <v>97</v>
      </c>
      <c r="AS129" s="191" t="e">
        <f>61.582*ACOS(SIN(AE127)*SIN(AG127)+COS(AE127)*COS(AG127)*(AE128-AG128))*6076.12</f>
        <v>#VALUE!</v>
      </c>
      <c r="AT129" s="195"/>
      <c r="AU129" s="195"/>
    </row>
    <row r="130" spans="1:47" s="100" customFormat="1" ht="35.1" customHeight="1" thickTop="1" thickBot="1" x14ac:dyDescent="0.3">
      <c r="A130" s="152" t="str">
        <f>IF(Z127=1,"VERIFIED",IF(AA127=1,"CHECKED",IF(V127=1,"RECHECK",IF(X127=1,"VERIFY",IF(Y127=1,"NEED APP","NOT SCHED")))))</f>
        <v>NOT SCHED</v>
      </c>
      <c r="B130" s="323"/>
      <c r="C130" s="326"/>
      <c r="D130" s="254" t="s">
        <v>21</v>
      </c>
      <c r="E130" s="167" t="s">
        <v>0</v>
      </c>
      <c r="F130" s="171" t="s">
        <v>0</v>
      </c>
      <c r="G130" s="162" t="s">
        <v>0</v>
      </c>
      <c r="H130" s="161" t="s">
        <v>0</v>
      </c>
      <c r="I130" s="171" t="s">
        <v>0</v>
      </c>
      <c r="J130" s="162" t="s">
        <v>0</v>
      </c>
      <c r="K130" s="111" t="str">
        <f>$N$7</f>
        <v xml:space="preserve"> </v>
      </c>
      <c r="L130" s="202" t="str">
        <f>IF(E130=" ","OBS POSN N/A",AU127*6076.12)</f>
        <v>OBS POSN N/A</v>
      </c>
      <c r="M130" s="201">
        <v>0</v>
      </c>
      <c r="N130" s="264" t="str">
        <f>IF(W127=1,"Needs a Photo","Has a Photo")</f>
        <v>Has a Photo</v>
      </c>
      <c r="O130" s="272" t="s">
        <v>177</v>
      </c>
      <c r="P130" s="225" t="str">
        <f>IF(E130=" ","OBS POSN N/A",(IF(L130&gt;O127,"OFF STA","ON STA")))</f>
        <v>OBS POSN N/A</v>
      </c>
      <c r="Q130" s="412"/>
      <c r="R130" s="413"/>
      <c r="S130" s="413"/>
      <c r="T130" s="413"/>
      <c r="U130" s="299"/>
      <c r="V130" s="300"/>
      <c r="W130" s="300"/>
      <c r="X130" s="300"/>
      <c r="Y130" s="301"/>
      <c r="Z130" s="308"/>
      <c r="AA130" s="309"/>
      <c r="AB130" s="310"/>
      <c r="AC130" s="99"/>
    </row>
    <row r="131" spans="1:47" s="98" customFormat="1" ht="9" customHeight="1" thickTop="1" thickBot="1" x14ac:dyDescent="0.3">
      <c r="A131" s="185"/>
      <c r="B131" s="113" t="s">
        <v>10</v>
      </c>
      <c r="C131" s="114"/>
      <c r="D131" s="115" t="s">
        <v>11</v>
      </c>
      <c r="E131" s="164" t="s">
        <v>57</v>
      </c>
      <c r="F131" s="164" t="s">
        <v>58</v>
      </c>
      <c r="G131" s="156" t="s">
        <v>59</v>
      </c>
      <c r="H131" s="115" t="s">
        <v>57</v>
      </c>
      <c r="I131" s="164" t="s">
        <v>58</v>
      </c>
      <c r="J131" s="156" t="s">
        <v>59</v>
      </c>
      <c r="K131" s="116" t="s">
        <v>12</v>
      </c>
      <c r="L131" s="117" t="s">
        <v>13</v>
      </c>
      <c r="M131" s="117" t="s">
        <v>16</v>
      </c>
      <c r="N131" s="229" t="s">
        <v>14</v>
      </c>
      <c r="O131" s="118" t="s">
        <v>18</v>
      </c>
      <c r="P131" s="222" t="s">
        <v>67</v>
      </c>
      <c r="Q131" s="121" t="s">
        <v>63</v>
      </c>
      <c r="R131" s="122"/>
      <c r="S131" s="123" t="s">
        <v>20</v>
      </c>
      <c r="T131" s="214"/>
      <c r="U131" s="314" t="s">
        <v>100</v>
      </c>
      <c r="V131" s="339"/>
      <c r="W131" s="339"/>
      <c r="X131" s="339"/>
      <c r="Y131" s="340"/>
      <c r="Z131" s="124" t="s">
        <v>49</v>
      </c>
      <c r="AA131" s="125" t="s">
        <v>50</v>
      </c>
      <c r="AB131" s="126" t="s">
        <v>51</v>
      </c>
      <c r="AC131" s="186"/>
      <c r="AD131" s="187"/>
      <c r="AE131" s="188" t="s">
        <v>80</v>
      </c>
      <c r="AF131" s="187"/>
      <c r="AG131" s="188" t="s">
        <v>81</v>
      </c>
      <c r="AH131" s="188"/>
      <c r="AI131" s="188" t="s">
        <v>82</v>
      </c>
      <c r="AJ131" s="187"/>
      <c r="AK131" s="189" t="s">
        <v>92</v>
      </c>
      <c r="AL131" s="187"/>
      <c r="AM131" s="188"/>
      <c r="AN131" s="187"/>
      <c r="AO131" s="189" t="s">
        <v>89</v>
      </c>
      <c r="AP131" s="187"/>
      <c r="AQ131" s="188"/>
      <c r="AR131" s="187"/>
      <c r="AS131" s="188"/>
      <c r="AT131" s="187"/>
      <c r="AU131" s="187"/>
    </row>
    <row r="132" spans="1:47" s="101" customFormat="1" ht="15.95" customHeight="1" thickBot="1" x14ac:dyDescent="0.3">
      <c r="A132" s="105">
        <v>39683</v>
      </c>
      <c r="B132" s="321" t="s">
        <v>179</v>
      </c>
      <c r="C132" s="324" t="s">
        <v>0</v>
      </c>
      <c r="D132" s="253" t="s">
        <v>48</v>
      </c>
      <c r="E132" s="165">
        <v>44</v>
      </c>
      <c r="F132" s="169">
        <v>28</v>
      </c>
      <c r="G132" s="106">
        <v>55.62</v>
      </c>
      <c r="H132" s="145">
        <v>73</v>
      </c>
      <c r="I132" s="169">
        <v>13</v>
      </c>
      <c r="J132" s="106">
        <v>34.86</v>
      </c>
      <c r="K132" s="327" t="s">
        <v>0</v>
      </c>
      <c r="L132" s="329" t="s">
        <v>0</v>
      </c>
      <c r="M132" s="276">
        <v>15.8</v>
      </c>
      <c r="N132" s="277">
        <f>IF(M132=" "," ",(M132+$L$7-M135))</f>
        <v>15.8</v>
      </c>
      <c r="O132" s="279">
        <v>50</v>
      </c>
      <c r="P132" s="331">
        <v>42641</v>
      </c>
      <c r="Q132" s="119">
        <v>43221</v>
      </c>
      <c r="R132" s="120">
        <v>43405</v>
      </c>
      <c r="S132" s="283" t="s">
        <v>173</v>
      </c>
      <c r="T132" s="284"/>
      <c r="U132" s="215">
        <v>1</v>
      </c>
      <c r="V132" s="127" t="s">
        <v>0</v>
      </c>
      <c r="W132" s="128">
        <v>1</v>
      </c>
      <c r="X132" s="129" t="s">
        <v>0</v>
      </c>
      <c r="Y132" s="130" t="s">
        <v>0</v>
      </c>
      <c r="Z132" s="131" t="s">
        <v>0</v>
      </c>
      <c r="AA132" s="127" t="s">
        <v>0</v>
      </c>
      <c r="AB132" s="132" t="s">
        <v>0</v>
      </c>
      <c r="AC132" s="190" t="s">
        <v>48</v>
      </c>
      <c r="AD132" s="193" t="s">
        <v>76</v>
      </c>
      <c r="AE132" s="192">
        <f>E132+F132/60+G132/60/60</f>
        <v>44.48211666666667</v>
      </c>
      <c r="AF132" s="193" t="s">
        <v>77</v>
      </c>
      <c r="AG132" s="192" t="e">
        <f>E135+F135/60+G135/60/60</f>
        <v>#VALUE!</v>
      </c>
      <c r="AH132" s="199" t="s">
        <v>83</v>
      </c>
      <c r="AI132" s="192" t="e">
        <f>AG132-AE132</f>
        <v>#VALUE!</v>
      </c>
      <c r="AJ132" s="193" t="s">
        <v>85</v>
      </c>
      <c r="AK132" s="192" t="e">
        <f>AI133*60*COS((AE132+AG132)/2*PI()/180)</f>
        <v>#VALUE!</v>
      </c>
      <c r="AL132" s="193" t="s">
        <v>87</v>
      </c>
      <c r="AM132" s="192" t="e">
        <f>AK132*6076.12</f>
        <v>#VALUE!</v>
      </c>
      <c r="AN132" s="193" t="s">
        <v>90</v>
      </c>
      <c r="AO132" s="192">
        <f>AE132*PI()/180</f>
        <v>0.77635939408957833</v>
      </c>
      <c r="AP132" s="193" t="s">
        <v>93</v>
      </c>
      <c r="AQ132" s="192" t="e">
        <f>AG132 *PI()/180</f>
        <v>#VALUE!</v>
      </c>
      <c r="AR132" s="193" t="s">
        <v>95</v>
      </c>
      <c r="AS132" s="192" t="e">
        <f>1*ATAN2(COS(AO132)*SIN(AQ132)-SIN(AO132)*COS(AQ132)*COS(AQ133-AO133),SIN(AQ133-AO133)*COS(AQ132))</f>
        <v>#VALUE!</v>
      </c>
      <c r="AT132" s="194" t="s">
        <v>98</v>
      </c>
      <c r="AU132" s="200" t="e">
        <f>SQRT(AK133*AK133+AK132*AK132)</f>
        <v>#VALUE!</v>
      </c>
    </row>
    <row r="133" spans="1:47" s="101" customFormat="1" ht="15.95" customHeight="1" thickTop="1" thickBot="1" x14ac:dyDescent="0.3">
      <c r="A133" s="154">
        <v>100117312279</v>
      </c>
      <c r="B133" s="322"/>
      <c r="C133" s="325"/>
      <c r="D133" s="253" t="s">
        <v>53</v>
      </c>
      <c r="E133" s="166">
        <f t="shared" ref="E133:J133" si="34">E132</f>
        <v>44</v>
      </c>
      <c r="F133" s="170">
        <f t="shared" si="34"/>
        <v>28</v>
      </c>
      <c r="G133" s="159">
        <f t="shared" si="34"/>
        <v>55.62</v>
      </c>
      <c r="H133" s="133">
        <f t="shared" si="34"/>
        <v>73</v>
      </c>
      <c r="I133" s="170">
        <f t="shared" si="34"/>
        <v>13</v>
      </c>
      <c r="J133" s="160">
        <f t="shared" si="34"/>
        <v>34.86</v>
      </c>
      <c r="K133" s="328"/>
      <c r="L133" s="330"/>
      <c r="M133" s="276"/>
      <c r="N133" s="278"/>
      <c r="O133" s="280"/>
      <c r="P133" s="332"/>
      <c r="Q133" s="333" t="s">
        <v>180</v>
      </c>
      <c r="R133" s="334"/>
      <c r="S133" s="334"/>
      <c r="T133" s="334"/>
      <c r="U133" s="293" t="s">
        <v>102</v>
      </c>
      <c r="V133" s="294"/>
      <c r="W133" s="294"/>
      <c r="X133" s="294"/>
      <c r="Y133" s="295"/>
      <c r="Z133" s="302" t="s">
        <v>175</v>
      </c>
      <c r="AA133" s="303"/>
      <c r="AB133" s="304"/>
      <c r="AC133" s="190" t="s">
        <v>21</v>
      </c>
      <c r="AD133" s="193" t="s">
        <v>78</v>
      </c>
      <c r="AE133" s="192">
        <f>H132+I132/60+J132/60/60</f>
        <v>73.226349999999996</v>
      </c>
      <c r="AF133" s="193" t="s">
        <v>79</v>
      </c>
      <c r="AG133" s="192" t="e">
        <f>H135+I135/60+J135/60/60</f>
        <v>#VALUE!</v>
      </c>
      <c r="AH133" s="199" t="s">
        <v>84</v>
      </c>
      <c r="AI133" s="192" t="e">
        <f>AE133-AG133</f>
        <v>#VALUE!</v>
      </c>
      <c r="AJ133" s="193" t="s">
        <v>86</v>
      </c>
      <c r="AK133" s="192" t="e">
        <f>AI132*60</f>
        <v>#VALUE!</v>
      </c>
      <c r="AL133" s="193" t="s">
        <v>88</v>
      </c>
      <c r="AM133" s="192" t="e">
        <f>AK133*6076.12</f>
        <v>#VALUE!</v>
      </c>
      <c r="AN133" s="193" t="s">
        <v>91</v>
      </c>
      <c r="AO133" s="192">
        <f>AE133*PI()/180</f>
        <v>1.2780409067177496</v>
      </c>
      <c r="AP133" s="193" t="s">
        <v>94</v>
      </c>
      <c r="AQ133" s="192" t="e">
        <f>AG133*PI()/180</f>
        <v>#VALUE!</v>
      </c>
      <c r="AR133" s="193" t="s">
        <v>96</v>
      </c>
      <c r="AS133" s="191" t="e">
        <f>IF(360+AS132/(2*PI())*360&gt;360,AS132/(PI())*360,360+AS132/(2*PI())*360)</f>
        <v>#VALUE!</v>
      </c>
      <c r="AT133" s="195"/>
      <c r="AU133" s="195"/>
    </row>
    <row r="134" spans="1:47" s="101" customFormat="1" ht="15.95" customHeight="1" thickBot="1" x14ac:dyDescent="0.3">
      <c r="A134" s="271">
        <v>24</v>
      </c>
      <c r="B134" s="322"/>
      <c r="C134" s="325"/>
      <c r="D134" s="253" t="s">
        <v>54</v>
      </c>
      <c r="E134" s="311" t="s">
        <v>72</v>
      </c>
      <c r="F134" s="312"/>
      <c r="G134" s="312"/>
      <c r="H134" s="312"/>
      <c r="I134" s="312"/>
      <c r="J134" s="313"/>
      <c r="K134" s="107" t="s">
        <v>15</v>
      </c>
      <c r="L134" s="209" t="s">
        <v>99</v>
      </c>
      <c r="M134" s="108" t="s">
        <v>61</v>
      </c>
      <c r="N134" s="109" t="s">
        <v>4</v>
      </c>
      <c r="O134" s="110" t="s">
        <v>17</v>
      </c>
      <c r="P134" s="223" t="s">
        <v>19</v>
      </c>
      <c r="Q134" s="335"/>
      <c r="R134" s="334"/>
      <c r="S134" s="334"/>
      <c r="T134" s="334"/>
      <c r="U134" s="296"/>
      <c r="V134" s="297"/>
      <c r="W134" s="297"/>
      <c r="X134" s="297"/>
      <c r="Y134" s="298"/>
      <c r="Z134" s="305"/>
      <c r="AA134" s="306"/>
      <c r="AB134" s="307"/>
      <c r="AC134" s="196"/>
      <c r="AD134" s="195"/>
      <c r="AE134" s="195"/>
      <c r="AF134" s="195"/>
      <c r="AG134" s="195"/>
      <c r="AH134" s="195"/>
      <c r="AI134" s="195"/>
      <c r="AJ134" s="195"/>
      <c r="AK134" s="195"/>
      <c r="AL134" s="195"/>
      <c r="AM134" s="195"/>
      <c r="AN134" s="195"/>
      <c r="AO134" s="195"/>
      <c r="AP134" s="195"/>
      <c r="AQ134" s="195"/>
      <c r="AR134" s="193" t="s">
        <v>97</v>
      </c>
      <c r="AS134" s="191" t="e">
        <f>61.582*ACOS(SIN(AE132)*SIN(AG132)+COS(AE132)*COS(AG132)*(AE133-AG133))*6076.12</f>
        <v>#VALUE!</v>
      </c>
      <c r="AT134" s="195"/>
      <c r="AU134" s="195"/>
    </row>
    <row r="135" spans="1:47" s="100" customFormat="1" ht="35.1" customHeight="1" thickTop="1" thickBot="1" x14ac:dyDescent="0.3">
      <c r="A135" s="152" t="str">
        <f>IF(Z132=1,"VERIFIED",IF(AA132=1,"CHECKED",IF(V132=1,"RECHECK",IF(X132=1,"VERIFY",IF(Y132=1,"NEED APP","NOT SCHED")))))</f>
        <v>NOT SCHED</v>
      </c>
      <c r="B135" s="323"/>
      <c r="C135" s="326"/>
      <c r="D135" s="254" t="s">
        <v>21</v>
      </c>
      <c r="E135" s="167" t="s">
        <v>0</v>
      </c>
      <c r="F135" s="171" t="s">
        <v>0</v>
      </c>
      <c r="G135" s="162" t="s">
        <v>0</v>
      </c>
      <c r="H135" s="161" t="s">
        <v>0</v>
      </c>
      <c r="I135" s="171" t="s">
        <v>0</v>
      </c>
      <c r="J135" s="162" t="s">
        <v>0</v>
      </c>
      <c r="K135" s="111" t="str">
        <f>$N$7</f>
        <v xml:space="preserve"> </v>
      </c>
      <c r="L135" s="202" t="str">
        <f>IF(E135=" ","OBS POSN N/A",AU132*6076.12)</f>
        <v>OBS POSN N/A</v>
      </c>
      <c r="M135" s="201">
        <v>0</v>
      </c>
      <c r="N135" s="265" t="str">
        <f>IF(W132=1,"Needs a Photo","Has a Photo")</f>
        <v>Needs a Photo</v>
      </c>
      <c r="O135" s="272" t="s">
        <v>177</v>
      </c>
      <c r="P135" s="225" t="str">
        <f>IF(E135=" ","OBS POSN N/A",(IF(L135&gt;O132,"OFF STA","ON STA")))</f>
        <v>OBS POSN N/A</v>
      </c>
      <c r="Q135" s="336"/>
      <c r="R135" s="337"/>
      <c r="S135" s="337"/>
      <c r="T135" s="337"/>
      <c r="U135" s="299"/>
      <c r="V135" s="300"/>
      <c r="W135" s="300"/>
      <c r="X135" s="300"/>
      <c r="Y135" s="301"/>
      <c r="Z135" s="308"/>
      <c r="AA135" s="309"/>
      <c r="AB135" s="310"/>
      <c r="AC135" s="99"/>
    </row>
    <row r="136" spans="1:47" s="98" customFormat="1" ht="9" customHeight="1" thickTop="1" thickBot="1" x14ac:dyDescent="0.3">
      <c r="A136" s="185"/>
      <c r="B136" s="113" t="s">
        <v>10</v>
      </c>
      <c r="C136" s="114"/>
      <c r="D136" s="115" t="s">
        <v>11</v>
      </c>
      <c r="E136" s="164" t="s">
        <v>57</v>
      </c>
      <c r="F136" s="164" t="s">
        <v>58</v>
      </c>
      <c r="G136" s="156" t="s">
        <v>59</v>
      </c>
      <c r="H136" s="115" t="s">
        <v>57</v>
      </c>
      <c r="I136" s="164" t="s">
        <v>58</v>
      </c>
      <c r="J136" s="156" t="s">
        <v>59</v>
      </c>
      <c r="K136" s="116" t="s">
        <v>12</v>
      </c>
      <c r="L136" s="117" t="s">
        <v>13</v>
      </c>
      <c r="M136" s="117" t="s">
        <v>16</v>
      </c>
      <c r="N136" s="229" t="s">
        <v>14</v>
      </c>
      <c r="O136" s="118" t="s">
        <v>18</v>
      </c>
      <c r="P136" s="222" t="s">
        <v>67</v>
      </c>
      <c r="Q136" s="121" t="s">
        <v>63</v>
      </c>
      <c r="R136" s="122"/>
      <c r="S136" s="123" t="s">
        <v>20</v>
      </c>
      <c r="T136" s="214"/>
      <c r="U136" s="314" t="s">
        <v>100</v>
      </c>
      <c r="V136" s="339"/>
      <c r="W136" s="339"/>
      <c r="X136" s="339"/>
      <c r="Y136" s="340"/>
      <c r="Z136" s="124" t="s">
        <v>49</v>
      </c>
      <c r="AA136" s="125" t="s">
        <v>50</v>
      </c>
      <c r="AB136" s="126" t="s">
        <v>51</v>
      </c>
      <c r="AC136" s="186"/>
      <c r="AD136" s="187"/>
      <c r="AE136" s="188" t="s">
        <v>80</v>
      </c>
      <c r="AF136" s="187"/>
      <c r="AG136" s="188" t="s">
        <v>81</v>
      </c>
      <c r="AH136" s="188"/>
      <c r="AI136" s="188" t="s">
        <v>82</v>
      </c>
      <c r="AJ136" s="187"/>
      <c r="AK136" s="189" t="s">
        <v>92</v>
      </c>
      <c r="AL136" s="187"/>
      <c r="AM136" s="188"/>
      <c r="AN136" s="187"/>
      <c r="AO136" s="189" t="s">
        <v>89</v>
      </c>
      <c r="AP136" s="187"/>
      <c r="AQ136" s="188"/>
      <c r="AR136" s="187"/>
      <c r="AS136" s="188"/>
      <c r="AT136" s="187"/>
      <c r="AU136" s="187"/>
    </row>
    <row r="137" spans="1:47" s="101" customFormat="1" ht="15.95" customHeight="1" thickBot="1" x14ac:dyDescent="0.3">
      <c r="A137" s="105">
        <v>39684</v>
      </c>
      <c r="B137" s="321" t="s">
        <v>181</v>
      </c>
      <c r="C137" s="324" t="s">
        <v>0</v>
      </c>
      <c r="D137" s="253" t="s">
        <v>48</v>
      </c>
      <c r="E137" s="165">
        <v>44</v>
      </c>
      <c r="F137" s="169">
        <v>28</v>
      </c>
      <c r="G137" s="106">
        <v>55.02</v>
      </c>
      <c r="H137" s="145">
        <v>73</v>
      </c>
      <c r="I137" s="169">
        <v>13</v>
      </c>
      <c r="J137" s="106">
        <v>34.92</v>
      </c>
      <c r="K137" s="327" t="s">
        <v>0</v>
      </c>
      <c r="L137" s="329" t="s">
        <v>0</v>
      </c>
      <c r="M137" s="276">
        <v>16.100000000000001</v>
      </c>
      <c r="N137" s="277">
        <f>IF(M137=" "," ",(M137+$L$7-M140))</f>
        <v>16.100000000000001</v>
      </c>
      <c r="O137" s="279">
        <v>50</v>
      </c>
      <c r="P137" s="331">
        <v>42641</v>
      </c>
      <c r="Q137" s="119" t="s">
        <v>123</v>
      </c>
      <c r="R137" s="120" t="s">
        <v>0</v>
      </c>
      <c r="S137" s="283" t="s">
        <v>173</v>
      </c>
      <c r="T137" s="284"/>
      <c r="U137" s="215">
        <v>1</v>
      </c>
      <c r="V137" s="127" t="s">
        <v>0</v>
      </c>
      <c r="W137" s="128" t="s">
        <v>0</v>
      </c>
      <c r="X137" s="129" t="s">
        <v>0</v>
      </c>
      <c r="Y137" s="130" t="s">
        <v>0</v>
      </c>
      <c r="Z137" s="131" t="s">
        <v>0</v>
      </c>
      <c r="AA137" s="127" t="s">
        <v>0</v>
      </c>
      <c r="AB137" s="132" t="s">
        <v>0</v>
      </c>
      <c r="AC137" s="190" t="s">
        <v>48</v>
      </c>
      <c r="AD137" s="193" t="s">
        <v>76</v>
      </c>
      <c r="AE137" s="192">
        <f>E137+F137/60+G137/60/60</f>
        <v>44.481950000000005</v>
      </c>
      <c r="AF137" s="193" t="s">
        <v>77</v>
      </c>
      <c r="AG137" s="192" t="e">
        <f>E140+F140/60+G140/60/60</f>
        <v>#VALUE!</v>
      </c>
      <c r="AH137" s="199" t="s">
        <v>83</v>
      </c>
      <c r="AI137" s="192" t="e">
        <f>AG137-AE137</f>
        <v>#VALUE!</v>
      </c>
      <c r="AJ137" s="193" t="s">
        <v>85</v>
      </c>
      <c r="AK137" s="192" t="e">
        <f>AI138*60*COS((AE137+AG137)/2*PI()/180)</f>
        <v>#VALUE!</v>
      </c>
      <c r="AL137" s="193" t="s">
        <v>87</v>
      </c>
      <c r="AM137" s="192" t="e">
        <f>AK137*6076.12</f>
        <v>#VALUE!</v>
      </c>
      <c r="AN137" s="193" t="s">
        <v>90</v>
      </c>
      <c r="AO137" s="192">
        <f>AE137*PI()/180</f>
        <v>0.77635648520749168</v>
      </c>
      <c r="AP137" s="193" t="s">
        <v>93</v>
      </c>
      <c r="AQ137" s="192" t="e">
        <f>AG137 *PI()/180</f>
        <v>#VALUE!</v>
      </c>
      <c r="AR137" s="193" t="s">
        <v>95</v>
      </c>
      <c r="AS137" s="192" t="e">
        <f>1*ATAN2(COS(AO137)*SIN(AQ137)-SIN(AO137)*COS(AQ137)*COS(AQ138-AO138),SIN(AQ138-AO138)*COS(AQ137))</f>
        <v>#VALUE!</v>
      </c>
      <c r="AT137" s="194" t="s">
        <v>98</v>
      </c>
      <c r="AU137" s="200" t="e">
        <f>SQRT(AK138*AK138+AK137*AK137)</f>
        <v>#VALUE!</v>
      </c>
    </row>
    <row r="138" spans="1:47" s="101" customFormat="1" ht="15.95" customHeight="1" thickTop="1" thickBot="1" x14ac:dyDescent="0.3">
      <c r="A138" s="154">
        <v>100117312272</v>
      </c>
      <c r="B138" s="322"/>
      <c r="C138" s="325"/>
      <c r="D138" s="253" t="s">
        <v>53</v>
      </c>
      <c r="E138" s="166">
        <f t="shared" ref="E138:J138" si="35">E137</f>
        <v>44</v>
      </c>
      <c r="F138" s="170">
        <f t="shared" si="35"/>
        <v>28</v>
      </c>
      <c r="G138" s="159">
        <f t="shared" si="35"/>
        <v>55.02</v>
      </c>
      <c r="H138" s="133">
        <f t="shared" si="35"/>
        <v>73</v>
      </c>
      <c r="I138" s="170">
        <f t="shared" si="35"/>
        <v>13</v>
      </c>
      <c r="J138" s="160">
        <f t="shared" si="35"/>
        <v>34.92</v>
      </c>
      <c r="K138" s="328"/>
      <c r="L138" s="330"/>
      <c r="M138" s="276"/>
      <c r="N138" s="278"/>
      <c r="O138" s="280"/>
      <c r="P138" s="332"/>
      <c r="Q138" s="333" t="s">
        <v>182</v>
      </c>
      <c r="R138" s="334"/>
      <c r="S138" s="334"/>
      <c r="T138" s="334"/>
      <c r="U138" s="293" t="s">
        <v>102</v>
      </c>
      <c r="V138" s="294"/>
      <c r="W138" s="294"/>
      <c r="X138" s="294"/>
      <c r="Y138" s="295"/>
      <c r="Z138" s="302" t="s">
        <v>175</v>
      </c>
      <c r="AA138" s="303"/>
      <c r="AB138" s="304"/>
      <c r="AC138" s="190" t="s">
        <v>21</v>
      </c>
      <c r="AD138" s="193" t="s">
        <v>78</v>
      </c>
      <c r="AE138" s="192">
        <f>H137+I137/60+J137/60/60</f>
        <v>73.226366666666664</v>
      </c>
      <c r="AF138" s="193" t="s">
        <v>79</v>
      </c>
      <c r="AG138" s="192" t="e">
        <f>H140+I140/60+J140/60/60</f>
        <v>#VALUE!</v>
      </c>
      <c r="AH138" s="199" t="s">
        <v>84</v>
      </c>
      <c r="AI138" s="192" t="e">
        <f>AE138-AG138</f>
        <v>#VALUE!</v>
      </c>
      <c r="AJ138" s="193" t="s">
        <v>86</v>
      </c>
      <c r="AK138" s="192" t="e">
        <f>AI137*60</f>
        <v>#VALUE!</v>
      </c>
      <c r="AL138" s="193" t="s">
        <v>88</v>
      </c>
      <c r="AM138" s="192" t="e">
        <f>AK138*6076.12</f>
        <v>#VALUE!</v>
      </c>
      <c r="AN138" s="193" t="s">
        <v>91</v>
      </c>
      <c r="AO138" s="192">
        <f>AE138*PI()/180</f>
        <v>1.2780411976059582</v>
      </c>
      <c r="AP138" s="193" t="s">
        <v>94</v>
      </c>
      <c r="AQ138" s="192" t="e">
        <f>AG138*PI()/180</f>
        <v>#VALUE!</v>
      </c>
      <c r="AR138" s="193" t="s">
        <v>96</v>
      </c>
      <c r="AS138" s="191" t="e">
        <f>IF(360+AS137/(2*PI())*360&gt;360,AS137/(PI())*360,360+AS137/(2*PI())*360)</f>
        <v>#VALUE!</v>
      </c>
      <c r="AT138" s="195"/>
      <c r="AU138" s="195"/>
    </row>
    <row r="139" spans="1:47" s="101" customFormat="1" ht="15.95" customHeight="1" thickBot="1" x14ac:dyDescent="0.3">
      <c r="A139" s="271">
        <v>25</v>
      </c>
      <c r="B139" s="322"/>
      <c r="C139" s="325"/>
      <c r="D139" s="253" t="s">
        <v>54</v>
      </c>
      <c r="E139" s="311" t="s">
        <v>72</v>
      </c>
      <c r="F139" s="312"/>
      <c r="G139" s="312"/>
      <c r="H139" s="312"/>
      <c r="I139" s="312"/>
      <c r="J139" s="313"/>
      <c r="K139" s="107" t="s">
        <v>15</v>
      </c>
      <c r="L139" s="209" t="s">
        <v>99</v>
      </c>
      <c r="M139" s="108" t="s">
        <v>61</v>
      </c>
      <c r="N139" s="109" t="s">
        <v>4</v>
      </c>
      <c r="O139" s="110" t="s">
        <v>17</v>
      </c>
      <c r="P139" s="223" t="s">
        <v>19</v>
      </c>
      <c r="Q139" s="335"/>
      <c r="R139" s="334"/>
      <c r="S139" s="334"/>
      <c r="T139" s="334"/>
      <c r="U139" s="296"/>
      <c r="V139" s="297"/>
      <c r="W139" s="297"/>
      <c r="X139" s="297"/>
      <c r="Y139" s="298"/>
      <c r="Z139" s="305"/>
      <c r="AA139" s="306"/>
      <c r="AB139" s="307"/>
      <c r="AC139" s="196"/>
      <c r="AD139" s="195"/>
      <c r="AE139" s="195"/>
      <c r="AF139" s="195"/>
      <c r="AG139" s="195"/>
      <c r="AH139" s="195"/>
      <c r="AI139" s="195"/>
      <c r="AJ139" s="195"/>
      <c r="AK139" s="195"/>
      <c r="AL139" s="195"/>
      <c r="AM139" s="195"/>
      <c r="AN139" s="195"/>
      <c r="AO139" s="195"/>
      <c r="AP139" s="195"/>
      <c r="AQ139" s="195"/>
      <c r="AR139" s="193" t="s">
        <v>97</v>
      </c>
      <c r="AS139" s="191" t="e">
        <f>61.582*ACOS(SIN(AE137)*SIN(AG137)+COS(AE137)*COS(AG137)*(AE138-AG138))*6076.12</f>
        <v>#VALUE!</v>
      </c>
      <c r="AT139" s="195"/>
      <c r="AU139" s="195"/>
    </row>
    <row r="140" spans="1:47" s="100" customFormat="1" ht="35.1" customHeight="1" thickTop="1" thickBot="1" x14ac:dyDescent="0.3">
      <c r="A140" s="152" t="str">
        <f>IF(Z137=1,"VERIFIED",IF(AA137=1,"CHECKED",IF(V137=1,"RECHECK",IF(X137=1,"VERIFY",IF(Y137=1,"NEED APP","NOT SCHED")))))</f>
        <v>NOT SCHED</v>
      </c>
      <c r="B140" s="323"/>
      <c r="C140" s="326"/>
      <c r="D140" s="254" t="s">
        <v>21</v>
      </c>
      <c r="E140" s="167" t="s">
        <v>0</v>
      </c>
      <c r="F140" s="171" t="s">
        <v>0</v>
      </c>
      <c r="G140" s="162" t="s">
        <v>0</v>
      </c>
      <c r="H140" s="161" t="s">
        <v>0</v>
      </c>
      <c r="I140" s="171" t="s">
        <v>0</v>
      </c>
      <c r="J140" s="162" t="s">
        <v>0</v>
      </c>
      <c r="K140" s="111" t="str">
        <f>$N$7</f>
        <v xml:space="preserve"> </v>
      </c>
      <c r="L140" s="202" t="str">
        <f>IF(E140=" ","OBS POSN N/A",AU137*6076.12)</f>
        <v>OBS POSN N/A</v>
      </c>
      <c r="M140" s="201">
        <v>0</v>
      </c>
      <c r="N140" s="264" t="str">
        <f>IF(W137=1,"Needs a Photo","Has a Photo")</f>
        <v>Has a Photo</v>
      </c>
      <c r="O140" s="272" t="s">
        <v>177</v>
      </c>
      <c r="P140" s="225" t="str">
        <f>IF(E140=" ","OBS POSN N/A",(IF(L140&gt;O137,"OFF STA","ON STA")))</f>
        <v>OBS POSN N/A</v>
      </c>
      <c r="Q140" s="336"/>
      <c r="R140" s="337"/>
      <c r="S140" s="337"/>
      <c r="T140" s="337"/>
      <c r="U140" s="299"/>
      <c r="V140" s="300"/>
      <c r="W140" s="300"/>
      <c r="X140" s="300"/>
      <c r="Y140" s="301"/>
      <c r="Z140" s="308"/>
      <c r="AA140" s="309"/>
      <c r="AB140" s="310"/>
      <c r="AC140" s="99"/>
    </row>
    <row r="141" spans="1:47" s="100" customFormat="1" ht="75" customHeight="1" thickTop="1" thickBot="1" x14ac:dyDescent="0.3">
      <c r="A141" s="338" t="s">
        <v>75</v>
      </c>
      <c r="B141" s="320"/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216"/>
      <c r="V141" s="140"/>
      <c r="W141" s="140"/>
      <c r="X141" s="140"/>
      <c r="Y141" s="141"/>
      <c r="Z141" s="142"/>
      <c r="AA141" s="143"/>
      <c r="AB141" s="144"/>
      <c r="AC141" s="99"/>
    </row>
    <row r="142" spans="1:47" ht="19.5" customHeight="1" thickTop="1" thickBot="1" x14ac:dyDescent="0.3">
      <c r="A142" s="248" t="s">
        <v>74</v>
      </c>
      <c r="B142" s="249" t="s">
        <v>209</v>
      </c>
      <c r="C142" s="250"/>
      <c r="D142" s="251"/>
      <c r="E142" s="232" t="s">
        <v>60</v>
      </c>
      <c r="F142" s="233"/>
      <c r="G142" s="234"/>
      <c r="H142" s="235" t="s">
        <v>62</v>
      </c>
      <c r="I142" s="233"/>
      <c r="J142" s="234"/>
      <c r="K142" s="236" t="s">
        <v>0</v>
      </c>
      <c r="L142" s="237" t="s">
        <v>0</v>
      </c>
      <c r="M142" s="238" t="s">
        <v>0</v>
      </c>
      <c r="N142" s="239" t="s">
        <v>0</v>
      </c>
      <c r="O142" s="240"/>
      <c r="P142" s="275" t="str">
        <f>P115</f>
        <v xml:space="preserve">D14-BURL-1S-Eastern Run </v>
      </c>
      <c r="Q142" s="275"/>
      <c r="R142" s="275"/>
      <c r="S142" s="275"/>
      <c r="T142" s="275"/>
      <c r="U142" s="241"/>
      <c r="V142" s="242"/>
      <c r="W142" s="243"/>
      <c r="X142" s="244"/>
      <c r="Y142" s="242"/>
      <c r="Z142" s="244"/>
      <c r="AA142" s="242"/>
      <c r="AB142" s="245"/>
      <c r="AC142" s="13"/>
    </row>
    <row r="143" spans="1:47" ht="9" customHeight="1" thickTop="1" thickBot="1" x14ac:dyDescent="0.3">
      <c r="A143" s="185"/>
      <c r="B143" s="113" t="s">
        <v>10</v>
      </c>
      <c r="C143" s="114"/>
      <c r="D143" s="115" t="s">
        <v>11</v>
      </c>
      <c r="E143" s="164" t="s">
        <v>57</v>
      </c>
      <c r="F143" s="164" t="s">
        <v>58</v>
      </c>
      <c r="G143" s="156" t="s">
        <v>59</v>
      </c>
      <c r="H143" s="115" t="s">
        <v>57</v>
      </c>
      <c r="I143" s="164" t="s">
        <v>58</v>
      </c>
      <c r="J143" s="156" t="s">
        <v>59</v>
      </c>
      <c r="K143" s="116" t="s">
        <v>12</v>
      </c>
      <c r="L143" s="117" t="s">
        <v>13</v>
      </c>
      <c r="M143" s="117" t="s">
        <v>16</v>
      </c>
      <c r="N143" s="229" t="s">
        <v>14</v>
      </c>
      <c r="O143" s="118" t="s">
        <v>18</v>
      </c>
      <c r="P143" s="222" t="s">
        <v>67</v>
      </c>
      <c r="Q143" s="121" t="s">
        <v>63</v>
      </c>
      <c r="R143" s="122"/>
      <c r="S143" s="123" t="s">
        <v>20</v>
      </c>
      <c r="T143" s="214"/>
      <c r="U143" s="314" t="s">
        <v>100</v>
      </c>
      <c r="V143" s="315"/>
      <c r="W143" s="315"/>
      <c r="X143" s="315"/>
      <c r="Y143" s="316"/>
      <c r="Z143" s="210" t="s">
        <v>49</v>
      </c>
      <c r="AA143" s="211" t="s">
        <v>50</v>
      </c>
      <c r="AB143" s="212" t="s">
        <v>51</v>
      </c>
      <c r="AC143" s="186"/>
      <c r="AD143" s="187"/>
      <c r="AE143" s="188" t="s">
        <v>80</v>
      </c>
      <c r="AF143" s="187"/>
      <c r="AG143" s="188" t="s">
        <v>81</v>
      </c>
      <c r="AH143" s="188"/>
      <c r="AI143" s="188" t="s">
        <v>82</v>
      </c>
      <c r="AJ143" s="187"/>
      <c r="AK143" s="189" t="s">
        <v>92</v>
      </c>
      <c r="AL143" s="187"/>
      <c r="AM143" s="188"/>
      <c r="AN143" s="187"/>
      <c r="AO143" s="189" t="s">
        <v>89</v>
      </c>
      <c r="AP143" s="187"/>
      <c r="AQ143" s="188"/>
      <c r="AR143" s="187"/>
      <c r="AS143" s="188"/>
      <c r="AT143" s="187"/>
      <c r="AU143" s="187"/>
    </row>
    <row r="144" spans="1:47" ht="14.45" customHeight="1" thickBot="1" x14ac:dyDescent="0.3">
      <c r="A144" s="105">
        <v>39685</v>
      </c>
      <c r="B144" s="321" t="s">
        <v>183</v>
      </c>
      <c r="C144" s="324" t="s">
        <v>0</v>
      </c>
      <c r="D144" s="253" t="s">
        <v>48</v>
      </c>
      <c r="E144" s="165">
        <v>44</v>
      </c>
      <c r="F144" s="169">
        <v>28</v>
      </c>
      <c r="G144" s="106">
        <v>54.36</v>
      </c>
      <c r="H144" s="145">
        <v>73</v>
      </c>
      <c r="I144" s="169">
        <v>13</v>
      </c>
      <c r="J144" s="106">
        <v>35.04</v>
      </c>
      <c r="K144" s="327" t="s">
        <v>0</v>
      </c>
      <c r="L144" s="329" t="s">
        <v>0</v>
      </c>
      <c r="M144" s="276">
        <v>16.100000000000001</v>
      </c>
      <c r="N144" s="277">
        <f>IF(M144=" "," ",(M144+$L$7-M147))</f>
        <v>16.100000000000001</v>
      </c>
      <c r="O144" s="279">
        <v>50</v>
      </c>
      <c r="P144" s="331">
        <v>42641</v>
      </c>
      <c r="Q144" s="119" t="s">
        <v>123</v>
      </c>
      <c r="R144" s="120" t="s">
        <v>0</v>
      </c>
      <c r="S144" s="283" t="s">
        <v>173</v>
      </c>
      <c r="T144" s="284"/>
      <c r="U144" s="215">
        <v>1</v>
      </c>
      <c r="V144" s="127" t="s">
        <v>0</v>
      </c>
      <c r="W144" s="128" t="s">
        <v>0</v>
      </c>
      <c r="X144" s="129" t="s">
        <v>0</v>
      </c>
      <c r="Y144" s="130" t="s">
        <v>0</v>
      </c>
      <c r="Z144" s="147" t="s">
        <v>0</v>
      </c>
      <c r="AA144" s="146" t="s">
        <v>0</v>
      </c>
      <c r="AB144" s="148" t="s">
        <v>0</v>
      </c>
      <c r="AC144" s="190" t="s">
        <v>48</v>
      </c>
      <c r="AD144" s="193" t="s">
        <v>76</v>
      </c>
      <c r="AE144" s="192">
        <f>E144+F144/60+G144/60/60</f>
        <v>44.481766666666665</v>
      </c>
      <c r="AF144" s="193" t="s">
        <v>77</v>
      </c>
      <c r="AG144" s="192" t="e">
        <f>E147+F147/60+G147/60/60</f>
        <v>#VALUE!</v>
      </c>
      <c r="AH144" s="199" t="s">
        <v>83</v>
      </c>
      <c r="AI144" s="192" t="e">
        <f>AG144-AE144</f>
        <v>#VALUE!</v>
      </c>
      <c r="AJ144" s="193" t="s">
        <v>85</v>
      </c>
      <c r="AK144" s="192" t="e">
        <f>AI145*60*COS((AE144+AG144)/2*PI()/180)</f>
        <v>#VALUE!</v>
      </c>
      <c r="AL144" s="193" t="s">
        <v>87</v>
      </c>
      <c r="AM144" s="192" t="e">
        <f>AK144*6076.12</f>
        <v>#VALUE!</v>
      </c>
      <c r="AN144" s="193" t="s">
        <v>90</v>
      </c>
      <c r="AO144" s="192">
        <f>AE144*PI()/180</f>
        <v>0.77635328543719628</v>
      </c>
      <c r="AP144" s="193" t="s">
        <v>93</v>
      </c>
      <c r="AQ144" s="192" t="e">
        <f>AG144 *PI()/180</f>
        <v>#VALUE!</v>
      </c>
      <c r="AR144" s="193" t="s">
        <v>95</v>
      </c>
      <c r="AS144" s="192" t="e">
        <f>1*ATAN2(COS(AO144)*SIN(AQ144)-SIN(AO144)*COS(AQ144)*COS(AQ145-AO145),SIN(AQ145-AO145)*COS(AQ144))</f>
        <v>#VALUE!</v>
      </c>
      <c r="AT144" s="194" t="s">
        <v>98</v>
      </c>
      <c r="AU144" s="200" t="e">
        <f>SQRT(AK145*AK145+AK144*AK144)</f>
        <v>#VALUE!</v>
      </c>
    </row>
    <row r="145" spans="1:47" ht="14.45" customHeight="1" thickTop="1" thickBot="1" x14ac:dyDescent="0.3">
      <c r="A145" s="154">
        <v>100117312267</v>
      </c>
      <c r="B145" s="322"/>
      <c r="C145" s="325"/>
      <c r="D145" s="253" t="s">
        <v>53</v>
      </c>
      <c r="E145" s="166">
        <f t="shared" ref="E145:J145" si="36">E144</f>
        <v>44</v>
      </c>
      <c r="F145" s="170">
        <f t="shared" si="36"/>
        <v>28</v>
      </c>
      <c r="G145" s="159">
        <f t="shared" si="36"/>
        <v>54.36</v>
      </c>
      <c r="H145" s="133">
        <f t="shared" si="36"/>
        <v>73</v>
      </c>
      <c r="I145" s="170">
        <f t="shared" si="36"/>
        <v>13</v>
      </c>
      <c r="J145" s="160">
        <f t="shared" si="36"/>
        <v>35.04</v>
      </c>
      <c r="K145" s="328"/>
      <c r="L145" s="330"/>
      <c r="M145" s="276"/>
      <c r="N145" s="278"/>
      <c r="O145" s="280"/>
      <c r="P145" s="332"/>
      <c r="Q145" s="333" t="s">
        <v>184</v>
      </c>
      <c r="R145" s="334"/>
      <c r="S145" s="334"/>
      <c r="T145" s="334"/>
      <c r="U145" s="293" t="s">
        <v>102</v>
      </c>
      <c r="V145" s="294"/>
      <c r="W145" s="294"/>
      <c r="X145" s="294"/>
      <c r="Y145" s="295"/>
      <c r="Z145" s="302" t="s">
        <v>175</v>
      </c>
      <c r="AA145" s="303"/>
      <c r="AB145" s="304"/>
      <c r="AC145" s="190" t="s">
        <v>21</v>
      </c>
      <c r="AD145" s="193" t="s">
        <v>78</v>
      </c>
      <c r="AE145" s="192">
        <f>H144+I144/60+J144/60/60</f>
        <v>73.226399999999998</v>
      </c>
      <c r="AF145" s="193" t="s">
        <v>79</v>
      </c>
      <c r="AG145" s="192" t="e">
        <f>H147+I147/60+J147/60/60</f>
        <v>#VALUE!</v>
      </c>
      <c r="AH145" s="199" t="s">
        <v>84</v>
      </c>
      <c r="AI145" s="192" t="e">
        <f>AE145-AG145</f>
        <v>#VALUE!</v>
      </c>
      <c r="AJ145" s="193" t="s">
        <v>86</v>
      </c>
      <c r="AK145" s="192" t="e">
        <f>AI144*60</f>
        <v>#VALUE!</v>
      </c>
      <c r="AL145" s="193" t="s">
        <v>88</v>
      </c>
      <c r="AM145" s="192" t="e">
        <f>AK145*6076.12</f>
        <v>#VALUE!</v>
      </c>
      <c r="AN145" s="193" t="s">
        <v>91</v>
      </c>
      <c r="AO145" s="192">
        <f>AE145*PI()/180</f>
        <v>1.2780417793823757</v>
      </c>
      <c r="AP145" s="193" t="s">
        <v>94</v>
      </c>
      <c r="AQ145" s="192" t="e">
        <f>AG145*PI()/180</f>
        <v>#VALUE!</v>
      </c>
      <c r="AR145" s="193" t="s">
        <v>96</v>
      </c>
      <c r="AS145" s="191" t="e">
        <f>IF(360+AS144/(2*PI())*360&gt;360,AS144/(PI())*360,360+AS144/(2*PI())*360)</f>
        <v>#VALUE!</v>
      </c>
      <c r="AT145" s="195"/>
      <c r="AU145" s="195"/>
    </row>
    <row r="146" spans="1:47" ht="14.45" customHeight="1" thickBot="1" x14ac:dyDescent="0.3">
      <c r="A146" s="271">
        <v>26</v>
      </c>
      <c r="B146" s="322"/>
      <c r="C146" s="325"/>
      <c r="D146" s="253" t="s">
        <v>54</v>
      </c>
      <c r="E146" s="311" t="s">
        <v>72</v>
      </c>
      <c r="F146" s="312"/>
      <c r="G146" s="312"/>
      <c r="H146" s="312"/>
      <c r="I146" s="312"/>
      <c r="J146" s="313"/>
      <c r="K146" s="107" t="s">
        <v>15</v>
      </c>
      <c r="L146" s="209" t="s">
        <v>99</v>
      </c>
      <c r="M146" s="108" t="s">
        <v>61</v>
      </c>
      <c r="N146" s="109" t="s">
        <v>4</v>
      </c>
      <c r="O146" s="110" t="s">
        <v>17</v>
      </c>
      <c r="P146" s="223" t="s">
        <v>19</v>
      </c>
      <c r="Q146" s="335"/>
      <c r="R146" s="334"/>
      <c r="S146" s="334"/>
      <c r="T146" s="334"/>
      <c r="U146" s="296"/>
      <c r="V146" s="297"/>
      <c r="W146" s="297"/>
      <c r="X146" s="297"/>
      <c r="Y146" s="298"/>
      <c r="Z146" s="305"/>
      <c r="AA146" s="306"/>
      <c r="AB146" s="307"/>
      <c r="AC146" s="196"/>
      <c r="AD146" s="195"/>
      <c r="AE146" s="195"/>
      <c r="AF146" s="195"/>
      <c r="AG146" s="195"/>
      <c r="AH146" s="195"/>
      <c r="AI146" s="195"/>
      <c r="AJ146" s="195"/>
      <c r="AK146" s="195"/>
      <c r="AL146" s="195"/>
      <c r="AM146" s="195"/>
      <c r="AN146" s="195"/>
      <c r="AO146" s="195"/>
      <c r="AP146" s="195"/>
      <c r="AQ146" s="195"/>
      <c r="AR146" s="193" t="s">
        <v>97</v>
      </c>
      <c r="AS146" s="191" t="e">
        <f>61.582*ACOS(SIN(AE144)*SIN(AG144)+COS(AE144)*COS(AG144)*(AE145-AG145))*6076.12</f>
        <v>#VALUE!</v>
      </c>
      <c r="AT146" s="195"/>
      <c r="AU146" s="195"/>
    </row>
    <row r="147" spans="1:47" ht="35.1" customHeight="1" thickTop="1" thickBot="1" x14ac:dyDescent="0.3">
      <c r="A147" s="152" t="str">
        <f>IF(Z144=1,"VERIFIED",IF(AA144=1,"CHECKED",IF(V144=1,"RECHECK",IF(X144=1,"VERIFY",IF(Y144=1,"NEED APP","NOT SCHED")))))</f>
        <v>NOT SCHED</v>
      </c>
      <c r="B147" s="323"/>
      <c r="C147" s="326"/>
      <c r="D147" s="254" t="s">
        <v>21</v>
      </c>
      <c r="E147" s="167" t="s">
        <v>0</v>
      </c>
      <c r="F147" s="171" t="s">
        <v>0</v>
      </c>
      <c r="G147" s="162" t="s">
        <v>0</v>
      </c>
      <c r="H147" s="161" t="s">
        <v>0</v>
      </c>
      <c r="I147" s="171" t="s">
        <v>0</v>
      </c>
      <c r="J147" s="162" t="s">
        <v>0</v>
      </c>
      <c r="K147" s="111" t="str">
        <f>$N$7</f>
        <v xml:space="preserve"> </v>
      </c>
      <c r="L147" s="202" t="str">
        <f>IF(E147=" ","OBS POSN N/A",AU144*6076.12)</f>
        <v>OBS POSN N/A</v>
      </c>
      <c r="M147" s="201">
        <v>0</v>
      </c>
      <c r="N147" s="264" t="str">
        <f>IF(W144=1,"Needs a Photo","Has a Photo")</f>
        <v>Has a Photo</v>
      </c>
      <c r="O147" s="272" t="s">
        <v>177</v>
      </c>
      <c r="P147" s="225" t="str">
        <f>IF(E147=" ","OBS POSN N/A",(IF(L147&gt;O144,"OFF STA","ON STA")))</f>
        <v>OBS POSN N/A</v>
      </c>
      <c r="Q147" s="336"/>
      <c r="R147" s="337"/>
      <c r="S147" s="337"/>
      <c r="T147" s="337"/>
      <c r="U147" s="299"/>
      <c r="V147" s="300"/>
      <c r="W147" s="300"/>
      <c r="X147" s="300"/>
      <c r="Y147" s="301"/>
      <c r="Z147" s="308"/>
      <c r="AA147" s="309"/>
      <c r="AB147" s="310"/>
      <c r="AC147" s="14"/>
    </row>
    <row r="148" spans="1:47" ht="9" customHeight="1" thickTop="1" thickBot="1" x14ac:dyDescent="0.3">
      <c r="A148" s="185"/>
      <c r="B148" s="113" t="s">
        <v>10</v>
      </c>
      <c r="C148" s="114"/>
      <c r="D148" s="115" t="s">
        <v>11</v>
      </c>
      <c r="E148" s="164" t="s">
        <v>57</v>
      </c>
      <c r="F148" s="164" t="s">
        <v>58</v>
      </c>
      <c r="G148" s="156" t="s">
        <v>59</v>
      </c>
      <c r="H148" s="115" t="s">
        <v>57</v>
      </c>
      <c r="I148" s="164" t="s">
        <v>58</v>
      </c>
      <c r="J148" s="156" t="s">
        <v>59</v>
      </c>
      <c r="K148" s="116" t="s">
        <v>12</v>
      </c>
      <c r="L148" s="117" t="s">
        <v>13</v>
      </c>
      <c r="M148" s="117" t="s">
        <v>16</v>
      </c>
      <c r="N148" s="229" t="s">
        <v>14</v>
      </c>
      <c r="O148" s="118" t="s">
        <v>18</v>
      </c>
      <c r="P148" s="222" t="s">
        <v>67</v>
      </c>
      <c r="Q148" s="121" t="s">
        <v>63</v>
      </c>
      <c r="R148" s="122"/>
      <c r="S148" s="123" t="s">
        <v>20</v>
      </c>
      <c r="T148" s="214"/>
      <c r="U148" s="314" t="s">
        <v>100</v>
      </c>
      <c r="V148" s="315"/>
      <c r="W148" s="315"/>
      <c r="X148" s="315"/>
      <c r="Y148" s="316"/>
      <c r="Z148" s="210" t="s">
        <v>49</v>
      </c>
      <c r="AA148" s="211" t="s">
        <v>50</v>
      </c>
      <c r="AB148" s="212" t="s">
        <v>51</v>
      </c>
      <c r="AC148" s="186"/>
      <c r="AD148" s="187"/>
      <c r="AE148" s="188" t="s">
        <v>80</v>
      </c>
      <c r="AF148" s="187"/>
      <c r="AG148" s="188" t="s">
        <v>81</v>
      </c>
      <c r="AH148" s="188"/>
      <c r="AI148" s="188" t="s">
        <v>82</v>
      </c>
      <c r="AJ148" s="187"/>
      <c r="AK148" s="189" t="s">
        <v>92</v>
      </c>
      <c r="AL148" s="187"/>
      <c r="AM148" s="188"/>
      <c r="AN148" s="187"/>
      <c r="AO148" s="189" t="s">
        <v>89</v>
      </c>
      <c r="AP148" s="187"/>
      <c r="AQ148" s="188"/>
      <c r="AR148" s="187"/>
      <c r="AS148" s="188"/>
      <c r="AT148" s="187"/>
      <c r="AU148" s="187"/>
    </row>
    <row r="149" spans="1:47" ht="14.45" customHeight="1" thickBot="1" x14ac:dyDescent="0.3">
      <c r="A149" s="105">
        <v>39686</v>
      </c>
      <c r="B149" s="321" t="s">
        <v>185</v>
      </c>
      <c r="C149" s="324" t="s">
        <v>0</v>
      </c>
      <c r="D149" s="253" t="s">
        <v>48</v>
      </c>
      <c r="E149" s="165">
        <v>41</v>
      </c>
      <c r="F149" s="169">
        <v>38</v>
      </c>
      <c r="G149" s="106">
        <v>54</v>
      </c>
      <c r="H149" s="145">
        <v>73</v>
      </c>
      <c r="I149" s="169">
        <v>13</v>
      </c>
      <c r="J149" s="106">
        <v>34.950000000000003</v>
      </c>
      <c r="K149" s="327" t="s">
        <v>0</v>
      </c>
      <c r="L149" s="329" t="s">
        <v>0</v>
      </c>
      <c r="M149" s="276">
        <v>19</v>
      </c>
      <c r="N149" s="277">
        <f>IF(M149=" "," ",(M149+$L$7-M152))</f>
        <v>19</v>
      </c>
      <c r="O149" s="279">
        <v>50</v>
      </c>
      <c r="P149" s="331">
        <v>42567</v>
      </c>
      <c r="Q149" s="119" t="s">
        <v>123</v>
      </c>
      <c r="R149" s="120" t="s">
        <v>0</v>
      </c>
      <c r="S149" s="283" t="s">
        <v>173</v>
      </c>
      <c r="T149" s="284"/>
      <c r="U149" s="215">
        <v>1</v>
      </c>
      <c r="V149" s="127" t="s">
        <v>0</v>
      </c>
      <c r="W149" s="128">
        <v>1</v>
      </c>
      <c r="X149" s="129" t="s">
        <v>0</v>
      </c>
      <c r="Y149" s="130" t="s">
        <v>0</v>
      </c>
      <c r="Z149" s="147" t="s">
        <v>0</v>
      </c>
      <c r="AA149" s="146" t="s">
        <v>0</v>
      </c>
      <c r="AB149" s="148" t="s">
        <v>0</v>
      </c>
      <c r="AC149" s="190" t="s">
        <v>48</v>
      </c>
      <c r="AD149" s="193" t="s">
        <v>76</v>
      </c>
      <c r="AE149" s="192">
        <f>E149+F149/60+G149/60/60</f>
        <v>41.648333333333333</v>
      </c>
      <c r="AF149" s="193" t="s">
        <v>77</v>
      </c>
      <c r="AG149" s="192" t="e">
        <f>E152+F152/60+G152/60/60</f>
        <v>#VALUE!</v>
      </c>
      <c r="AH149" s="199" t="s">
        <v>83</v>
      </c>
      <c r="AI149" s="192" t="e">
        <f>AG149-AE149</f>
        <v>#VALUE!</v>
      </c>
      <c r="AJ149" s="193" t="s">
        <v>85</v>
      </c>
      <c r="AK149" s="192" t="e">
        <f>AI150*60*COS((AE149+AG149)/2*PI()/180)</f>
        <v>#VALUE!</v>
      </c>
      <c r="AL149" s="193" t="s">
        <v>87</v>
      </c>
      <c r="AM149" s="192" t="e">
        <f>AK149*6076.12</f>
        <v>#VALUE!</v>
      </c>
      <c r="AN149" s="193" t="s">
        <v>90</v>
      </c>
      <c r="AO149" s="192">
        <f>AE149*PI()/180</f>
        <v>0.72690054463477161</v>
      </c>
      <c r="AP149" s="193" t="s">
        <v>93</v>
      </c>
      <c r="AQ149" s="192" t="e">
        <f>AG149 *PI()/180</f>
        <v>#VALUE!</v>
      </c>
      <c r="AR149" s="193" t="s">
        <v>95</v>
      </c>
      <c r="AS149" s="192" t="e">
        <f>1*ATAN2(COS(AO149)*SIN(AQ149)-SIN(AO149)*COS(AQ149)*COS(AQ150-AO150),SIN(AQ150-AO150)*COS(AQ149))</f>
        <v>#VALUE!</v>
      </c>
      <c r="AT149" s="194" t="s">
        <v>98</v>
      </c>
      <c r="AU149" s="200" t="e">
        <f>SQRT(AK150*AK150+AK149*AK149)</f>
        <v>#VALUE!</v>
      </c>
    </row>
    <row r="150" spans="1:47" ht="14.45" customHeight="1" thickTop="1" thickBot="1" x14ac:dyDescent="0.3">
      <c r="A150" s="154">
        <v>100117312261</v>
      </c>
      <c r="B150" s="322"/>
      <c r="C150" s="325"/>
      <c r="D150" s="253" t="s">
        <v>53</v>
      </c>
      <c r="E150" s="166">
        <f t="shared" ref="E150:J150" si="37">E149</f>
        <v>41</v>
      </c>
      <c r="F150" s="170">
        <f t="shared" si="37"/>
        <v>38</v>
      </c>
      <c r="G150" s="159">
        <f t="shared" si="37"/>
        <v>54</v>
      </c>
      <c r="H150" s="133">
        <f t="shared" si="37"/>
        <v>73</v>
      </c>
      <c r="I150" s="170">
        <f t="shared" si="37"/>
        <v>13</v>
      </c>
      <c r="J150" s="160">
        <f t="shared" si="37"/>
        <v>34.950000000000003</v>
      </c>
      <c r="K150" s="328"/>
      <c r="L150" s="330"/>
      <c r="M150" s="276"/>
      <c r="N150" s="278"/>
      <c r="O150" s="280"/>
      <c r="P150" s="332"/>
      <c r="Q150" s="333" t="s">
        <v>186</v>
      </c>
      <c r="R150" s="334"/>
      <c r="S150" s="334"/>
      <c r="T150" s="334"/>
      <c r="U150" s="293" t="s">
        <v>102</v>
      </c>
      <c r="V150" s="294"/>
      <c r="W150" s="294"/>
      <c r="X150" s="294"/>
      <c r="Y150" s="295"/>
      <c r="Z150" s="302" t="s">
        <v>175</v>
      </c>
      <c r="AA150" s="303"/>
      <c r="AB150" s="304"/>
      <c r="AC150" s="190" t="s">
        <v>21</v>
      </c>
      <c r="AD150" s="193" t="s">
        <v>78</v>
      </c>
      <c r="AE150" s="192">
        <f>H149+I149/60+J149/60/60</f>
        <v>73.226375000000004</v>
      </c>
      <c r="AF150" s="193" t="s">
        <v>79</v>
      </c>
      <c r="AG150" s="192" t="e">
        <f>H152+I152/60+J152/60/60</f>
        <v>#VALUE!</v>
      </c>
      <c r="AH150" s="199" t="s">
        <v>84</v>
      </c>
      <c r="AI150" s="192" t="e">
        <f>AE150-AG150</f>
        <v>#VALUE!</v>
      </c>
      <c r="AJ150" s="193" t="s">
        <v>86</v>
      </c>
      <c r="AK150" s="192" t="e">
        <f>AI149*60</f>
        <v>#VALUE!</v>
      </c>
      <c r="AL150" s="193" t="s">
        <v>88</v>
      </c>
      <c r="AM150" s="192" t="e">
        <f>AK150*6076.12</f>
        <v>#VALUE!</v>
      </c>
      <c r="AN150" s="193" t="s">
        <v>91</v>
      </c>
      <c r="AO150" s="192">
        <f>AE150*PI()/180</f>
        <v>1.2780413430500628</v>
      </c>
      <c r="AP150" s="193" t="s">
        <v>94</v>
      </c>
      <c r="AQ150" s="192" t="e">
        <f>AG150*PI()/180</f>
        <v>#VALUE!</v>
      </c>
      <c r="AR150" s="193" t="s">
        <v>96</v>
      </c>
      <c r="AS150" s="191" t="e">
        <f>IF(360+AS149/(2*PI())*360&gt;360,AS149/(PI())*360,360+AS149/(2*PI())*360)</f>
        <v>#VALUE!</v>
      </c>
      <c r="AT150" s="195"/>
      <c r="AU150" s="195"/>
    </row>
    <row r="151" spans="1:47" ht="14.45" customHeight="1" thickBot="1" x14ac:dyDescent="0.3">
      <c r="A151" s="271">
        <v>27</v>
      </c>
      <c r="B151" s="322"/>
      <c r="C151" s="325"/>
      <c r="D151" s="253" t="s">
        <v>54</v>
      </c>
      <c r="E151" s="311" t="s">
        <v>72</v>
      </c>
      <c r="F151" s="312"/>
      <c r="G151" s="312"/>
      <c r="H151" s="312"/>
      <c r="I151" s="312"/>
      <c r="J151" s="313"/>
      <c r="K151" s="107" t="s">
        <v>15</v>
      </c>
      <c r="L151" s="209" t="s">
        <v>99</v>
      </c>
      <c r="M151" s="108" t="s">
        <v>61</v>
      </c>
      <c r="N151" s="109" t="s">
        <v>4</v>
      </c>
      <c r="O151" s="110" t="s">
        <v>17</v>
      </c>
      <c r="P151" s="223" t="s">
        <v>19</v>
      </c>
      <c r="Q151" s="335"/>
      <c r="R151" s="334"/>
      <c r="S151" s="334"/>
      <c r="T151" s="334"/>
      <c r="U151" s="296"/>
      <c r="V151" s="297"/>
      <c r="W151" s="297"/>
      <c r="X151" s="297"/>
      <c r="Y151" s="298"/>
      <c r="Z151" s="305"/>
      <c r="AA151" s="306"/>
      <c r="AB151" s="307"/>
      <c r="AC151" s="196"/>
      <c r="AD151" s="195"/>
      <c r="AE151" s="195"/>
      <c r="AF151" s="195"/>
      <c r="AG151" s="195"/>
      <c r="AH151" s="195"/>
      <c r="AI151" s="195"/>
      <c r="AJ151" s="195"/>
      <c r="AK151" s="195"/>
      <c r="AL151" s="195"/>
      <c r="AM151" s="195"/>
      <c r="AN151" s="195"/>
      <c r="AO151" s="195"/>
      <c r="AP151" s="195"/>
      <c r="AQ151" s="195"/>
      <c r="AR151" s="193" t="s">
        <v>97</v>
      </c>
      <c r="AS151" s="191" t="e">
        <f>61.582*ACOS(SIN(AE149)*SIN(AG149)+COS(AE149)*COS(AG149)*(AE150-AG150))*6076.12</f>
        <v>#VALUE!</v>
      </c>
      <c r="AT151" s="195"/>
      <c r="AU151" s="195"/>
    </row>
    <row r="152" spans="1:47" ht="35.1" customHeight="1" thickTop="1" thickBot="1" x14ac:dyDescent="0.3">
      <c r="A152" s="152" t="str">
        <f>IF(Z149=1,"VERIFIED",IF(AA149=1,"CHECKED",IF(V149=1,"RECHECK",IF(X149=1,"VERIFY",IF(Y149=1,"NEED APP","NOT SCHED")))))</f>
        <v>NOT SCHED</v>
      </c>
      <c r="B152" s="323"/>
      <c r="C152" s="326"/>
      <c r="D152" s="254" t="s">
        <v>21</v>
      </c>
      <c r="E152" s="167" t="s">
        <v>0</v>
      </c>
      <c r="F152" s="171" t="s">
        <v>0</v>
      </c>
      <c r="G152" s="162" t="s">
        <v>0</v>
      </c>
      <c r="H152" s="161" t="s">
        <v>0</v>
      </c>
      <c r="I152" s="171" t="s">
        <v>0</v>
      </c>
      <c r="J152" s="162" t="s">
        <v>0</v>
      </c>
      <c r="K152" s="111" t="str">
        <f>$N$7</f>
        <v xml:space="preserve"> </v>
      </c>
      <c r="L152" s="202" t="str">
        <f>IF(E152=" ","OBS POSN N/A",AU149*6076.12)</f>
        <v>OBS POSN N/A</v>
      </c>
      <c r="M152" s="201">
        <v>0</v>
      </c>
      <c r="N152" s="265" t="str">
        <f>IF(W149=1,"Needs a Photo","Has a Photo")</f>
        <v>Needs a Photo</v>
      </c>
      <c r="O152" s="272" t="s">
        <v>187</v>
      </c>
      <c r="P152" s="225" t="str">
        <f>IF(E152=" ","OBS POSN N/A",(IF(L152&gt;O149,"OFF STA","ON STA")))</f>
        <v>OBS POSN N/A</v>
      </c>
      <c r="Q152" s="336"/>
      <c r="R152" s="337"/>
      <c r="S152" s="337"/>
      <c r="T152" s="337"/>
      <c r="U152" s="299"/>
      <c r="V152" s="300"/>
      <c r="W152" s="300"/>
      <c r="X152" s="300"/>
      <c r="Y152" s="301"/>
      <c r="Z152" s="308"/>
      <c r="AA152" s="309"/>
      <c r="AB152" s="310"/>
      <c r="AC152" s="14"/>
    </row>
    <row r="153" spans="1:47" ht="9" customHeight="1" thickTop="1" thickBot="1" x14ac:dyDescent="0.3">
      <c r="A153" s="184" t="s">
        <v>0</v>
      </c>
      <c r="B153" s="113" t="s">
        <v>10</v>
      </c>
      <c r="C153" s="114"/>
      <c r="D153" s="115" t="s">
        <v>11</v>
      </c>
      <c r="E153" s="164" t="s">
        <v>57</v>
      </c>
      <c r="F153" s="164" t="s">
        <v>58</v>
      </c>
      <c r="G153" s="156" t="s">
        <v>59</v>
      </c>
      <c r="H153" s="115" t="s">
        <v>57</v>
      </c>
      <c r="I153" s="164" t="s">
        <v>58</v>
      </c>
      <c r="J153" s="156" t="s">
        <v>59</v>
      </c>
      <c r="K153" s="116" t="s">
        <v>12</v>
      </c>
      <c r="L153" s="117" t="s">
        <v>13</v>
      </c>
      <c r="M153" s="117" t="s">
        <v>16</v>
      </c>
      <c r="N153" s="229" t="s">
        <v>14</v>
      </c>
      <c r="O153" s="118" t="s">
        <v>18</v>
      </c>
      <c r="P153" s="222" t="s">
        <v>67</v>
      </c>
      <c r="Q153" s="121" t="s">
        <v>63</v>
      </c>
      <c r="R153" s="122"/>
      <c r="S153" s="123" t="s">
        <v>20</v>
      </c>
      <c r="T153" s="214"/>
      <c r="U153" s="314" t="s">
        <v>100</v>
      </c>
      <c r="V153" s="315"/>
      <c r="W153" s="315"/>
      <c r="X153" s="315"/>
      <c r="Y153" s="316"/>
      <c r="Z153" s="124" t="s">
        <v>49</v>
      </c>
      <c r="AA153" s="125" t="s">
        <v>50</v>
      </c>
      <c r="AB153" s="126" t="s">
        <v>51</v>
      </c>
      <c r="AC153" s="186"/>
      <c r="AD153" s="187"/>
      <c r="AE153" s="188" t="s">
        <v>80</v>
      </c>
      <c r="AF153" s="187"/>
      <c r="AG153" s="188" t="s">
        <v>81</v>
      </c>
      <c r="AH153" s="188"/>
      <c r="AI153" s="188" t="s">
        <v>82</v>
      </c>
      <c r="AJ153" s="187"/>
      <c r="AK153" s="189" t="s">
        <v>92</v>
      </c>
      <c r="AL153" s="187"/>
      <c r="AM153" s="188"/>
      <c r="AN153" s="187"/>
      <c r="AO153" s="189" t="s">
        <v>89</v>
      </c>
      <c r="AP153" s="187"/>
      <c r="AQ153" s="188"/>
      <c r="AR153" s="187"/>
      <c r="AS153" s="188"/>
      <c r="AT153" s="187"/>
      <c r="AU153" s="187"/>
    </row>
    <row r="154" spans="1:47" ht="14.45" customHeight="1" thickBot="1" x14ac:dyDescent="0.3">
      <c r="A154" s="105">
        <v>0</v>
      </c>
      <c r="B154" s="321" t="s">
        <v>188</v>
      </c>
      <c r="C154" s="324" t="s">
        <v>0</v>
      </c>
      <c r="D154" s="253" t="s">
        <v>48</v>
      </c>
      <c r="E154" s="165">
        <v>44</v>
      </c>
      <c r="F154" s="169">
        <v>28</v>
      </c>
      <c r="G154" s="106">
        <v>47</v>
      </c>
      <c r="H154" s="145">
        <v>73</v>
      </c>
      <c r="I154" s="169">
        <v>13</v>
      </c>
      <c r="J154" s="106">
        <v>46.5</v>
      </c>
      <c r="K154" s="327" t="s">
        <v>0</v>
      </c>
      <c r="L154" s="329" t="s">
        <v>0</v>
      </c>
      <c r="M154" s="276">
        <v>33</v>
      </c>
      <c r="N154" s="277">
        <f>IF(M154=" "," ",(M154+$L$7-M157))</f>
        <v>33</v>
      </c>
      <c r="O154" s="279">
        <v>500</v>
      </c>
      <c r="P154" s="331">
        <v>42901</v>
      </c>
      <c r="Q154" s="119" t="s">
        <v>189</v>
      </c>
      <c r="R154" s="120">
        <v>43405</v>
      </c>
      <c r="S154" s="283" t="s">
        <v>122</v>
      </c>
      <c r="T154" s="284"/>
      <c r="U154" s="215">
        <v>1</v>
      </c>
      <c r="V154" s="127" t="s">
        <v>0</v>
      </c>
      <c r="W154" s="128">
        <v>1</v>
      </c>
      <c r="X154" s="129">
        <v>1</v>
      </c>
      <c r="Y154" s="130" t="s">
        <v>0</v>
      </c>
      <c r="Z154" s="131" t="s">
        <v>0</v>
      </c>
      <c r="AA154" s="127" t="s">
        <v>0</v>
      </c>
      <c r="AB154" s="132" t="s">
        <v>0</v>
      </c>
      <c r="AC154" s="190" t="s">
        <v>48</v>
      </c>
      <c r="AD154" s="193" t="s">
        <v>76</v>
      </c>
      <c r="AE154" s="192">
        <f>E154+F154/60+G154/60/60</f>
        <v>44.479722222222222</v>
      </c>
      <c r="AF154" s="193" t="s">
        <v>77</v>
      </c>
      <c r="AG154" s="192" t="e">
        <f>E157+F157/60+G157/60/60</f>
        <v>#VALUE!</v>
      </c>
      <c r="AH154" s="199" t="s">
        <v>83</v>
      </c>
      <c r="AI154" s="192" t="e">
        <f>AG154-AE154</f>
        <v>#VALUE!</v>
      </c>
      <c r="AJ154" s="193" t="s">
        <v>85</v>
      </c>
      <c r="AK154" s="192" t="e">
        <f>AI155*60*COS((AE154+AG154)/2*PI()/180)</f>
        <v>#VALUE!</v>
      </c>
      <c r="AL154" s="193" t="s">
        <v>87</v>
      </c>
      <c r="AM154" s="192" t="e">
        <f>AK154*6076.12</f>
        <v>#VALUE!</v>
      </c>
      <c r="AN154" s="193" t="s">
        <v>90</v>
      </c>
      <c r="AO154" s="192">
        <f>AE154*PI()/180</f>
        <v>0.77631760315026666</v>
      </c>
      <c r="AP154" s="193" t="s">
        <v>93</v>
      </c>
      <c r="AQ154" s="192" t="e">
        <f>AG154 *PI()/180</f>
        <v>#VALUE!</v>
      </c>
      <c r="AR154" s="193" t="s">
        <v>95</v>
      </c>
      <c r="AS154" s="192" t="e">
        <f>1*ATAN2(COS(AO154)*SIN(AQ154)-SIN(AO154)*COS(AQ154)*COS(AQ155-AO155),SIN(AQ155-AO155)*COS(AQ154))</f>
        <v>#VALUE!</v>
      </c>
      <c r="AT154" s="194" t="s">
        <v>98</v>
      </c>
      <c r="AU154" s="200" t="e">
        <f>SQRT(AK155*AK155+AK154*AK154)</f>
        <v>#VALUE!</v>
      </c>
    </row>
    <row r="155" spans="1:47" ht="14.45" customHeight="1" thickTop="1" thickBot="1" x14ac:dyDescent="0.3">
      <c r="A155" s="154">
        <v>100118392107</v>
      </c>
      <c r="B155" s="322"/>
      <c r="C155" s="325"/>
      <c r="D155" s="253" t="s">
        <v>53</v>
      </c>
      <c r="E155" s="285" t="s">
        <v>73</v>
      </c>
      <c r="F155" s="286"/>
      <c r="G155" s="286"/>
      <c r="H155" s="286"/>
      <c r="I155" s="286"/>
      <c r="J155" s="287"/>
      <c r="K155" s="328"/>
      <c r="L155" s="330"/>
      <c r="M155" s="276"/>
      <c r="N155" s="278"/>
      <c r="O155" s="280"/>
      <c r="P155" s="332"/>
      <c r="Q155" s="350" t="s">
        <v>163</v>
      </c>
      <c r="R155" s="351"/>
      <c r="S155" s="351"/>
      <c r="T155" s="351"/>
      <c r="U155" s="341" t="s">
        <v>103</v>
      </c>
      <c r="V155" s="342"/>
      <c r="W155" s="342"/>
      <c r="X155" s="342"/>
      <c r="Y155" s="343"/>
      <c r="Z155" s="302" t="s">
        <v>164</v>
      </c>
      <c r="AA155" s="303"/>
      <c r="AB155" s="304"/>
      <c r="AC155" s="190" t="s">
        <v>21</v>
      </c>
      <c r="AD155" s="193" t="s">
        <v>78</v>
      </c>
      <c r="AE155" s="192">
        <f>H154+I154/60+J154/60/60</f>
        <v>73.229583333333338</v>
      </c>
      <c r="AF155" s="193" t="s">
        <v>79</v>
      </c>
      <c r="AG155" s="192" t="e">
        <f>H157+I157/60+J157/60/60</f>
        <v>#VALUE!</v>
      </c>
      <c r="AH155" s="199" t="s">
        <v>84</v>
      </c>
      <c r="AI155" s="192" t="e">
        <f>AE155-AG155</f>
        <v>#VALUE!</v>
      </c>
      <c r="AJ155" s="193" t="s">
        <v>86</v>
      </c>
      <c r="AK155" s="192" t="e">
        <f>AI154*60</f>
        <v>#VALUE!</v>
      </c>
      <c r="AL155" s="193" t="s">
        <v>88</v>
      </c>
      <c r="AM155" s="192" t="e">
        <f>AK155*6076.12</f>
        <v>#VALUE!</v>
      </c>
      <c r="AN155" s="193" t="s">
        <v>91</v>
      </c>
      <c r="AO155" s="192">
        <f>AE155*PI()/180</f>
        <v>1.2780973390302308</v>
      </c>
      <c r="AP155" s="193" t="s">
        <v>94</v>
      </c>
      <c r="AQ155" s="192" t="e">
        <f>AG155*PI()/180</f>
        <v>#VALUE!</v>
      </c>
      <c r="AR155" s="193" t="s">
        <v>96</v>
      </c>
      <c r="AS155" s="191" t="e">
        <f>IF(360+AS154/(2*PI())*360&gt;360,AS154/(PI())*360,360+AS154/(2*PI())*360)</f>
        <v>#VALUE!</v>
      </c>
      <c r="AT155" s="195"/>
      <c r="AU155" s="195"/>
    </row>
    <row r="156" spans="1:47" ht="14.45" customHeight="1" thickBot="1" x14ac:dyDescent="0.3">
      <c r="A156" s="271">
        <v>28</v>
      </c>
      <c r="B156" s="322"/>
      <c r="C156" s="325"/>
      <c r="D156" s="253" t="s">
        <v>54</v>
      </c>
      <c r="E156" s="311" t="s">
        <v>72</v>
      </c>
      <c r="F156" s="312"/>
      <c r="G156" s="312"/>
      <c r="H156" s="312"/>
      <c r="I156" s="312"/>
      <c r="J156" s="313"/>
      <c r="K156" s="107" t="s">
        <v>15</v>
      </c>
      <c r="L156" s="209" t="s">
        <v>99</v>
      </c>
      <c r="M156" s="108" t="s">
        <v>61</v>
      </c>
      <c r="N156" s="109" t="s">
        <v>4</v>
      </c>
      <c r="O156" s="110" t="s">
        <v>17</v>
      </c>
      <c r="P156" s="223" t="s">
        <v>19</v>
      </c>
      <c r="Q156" s="352"/>
      <c r="R156" s="351"/>
      <c r="S156" s="351"/>
      <c r="T156" s="351"/>
      <c r="U156" s="344"/>
      <c r="V156" s="345"/>
      <c r="W156" s="345"/>
      <c r="X156" s="345"/>
      <c r="Y156" s="346"/>
      <c r="Z156" s="305"/>
      <c r="AA156" s="306"/>
      <c r="AB156" s="307"/>
      <c r="AC156" s="196"/>
      <c r="AD156" s="195"/>
      <c r="AE156" s="195"/>
      <c r="AF156" s="195"/>
      <c r="AG156" s="195"/>
      <c r="AH156" s="195"/>
      <c r="AI156" s="195"/>
      <c r="AJ156" s="195"/>
      <c r="AK156" s="195"/>
      <c r="AL156" s="195"/>
      <c r="AM156" s="195"/>
      <c r="AN156" s="195"/>
      <c r="AO156" s="195"/>
      <c r="AP156" s="195"/>
      <c r="AQ156" s="195"/>
      <c r="AR156" s="193" t="s">
        <v>97</v>
      </c>
      <c r="AS156" s="191" t="e">
        <f>61.582*ACOS(SIN(AE154)*SIN(AG154)+COS(AE154)*COS(AG154)*(AE155-AG155))*6076.12</f>
        <v>#VALUE!</v>
      </c>
      <c r="AT156" s="195"/>
      <c r="AU156" s="195"/>
    </row>
    <row r="157" spans="1:47" ht="35.1" customHeight="1" thickTop="1" thickBot="1" x14ac:dyDescent="0.3">
      <c r="A157" s="256" t="str">
        <f>IF(Z154=1,"VERIFIED",IF(AA154=1,"CHECKED",IF(V154=1,"RECHECK",IF(X154=1,"VERIFY",IF(Y154=1,"NEED APP","NOT SCHED")))))</f>
        <v>VERIFY</v>
      </c>
      <c r="B157" s="323"/>
      <c r="C157" s="326"/>
      <c r="D157" s="254" t="s">
        <v>21</v>
      </c>
      <c r="E157" s="167" t="s">
        <v>0</v>
      </c>
      <c r="F157" s="171" t="s">
        <v>0</v>
      </c>
      <c r="G157" s="162" t="s">
        <v>0</v>
      </c>
      <c r="H157" s="161" t="s">
        <v>0</v>
      </c>
      <c r="I157" s="171" t="s">
        <v>0</v>
      </c>
      <c r="J157" s="162" t="s">
        <v>0</v>
      </c>
      <c r="K157" s="111" t="str">
        <f>$N$7</f>
        <v xml:space="preserve"> </v>
      </c>
      <c r="L157" s="202" t="str">
        <f>IF(E157=" ","OBS POSN N/A",AU154*6076.12)</f>
        <v>OBS POSN N/A</v>
      </c>
      <c r="M157" s="201">
        <v>0</v>
      </c>
      <c r="N157" s="265" t="str">
        <f>IF(W154=1,"Needs a Photo","Has a Photo")</f>
        <v>Needs a Photo</v>
      </c>
      <c r="O157" s="263" t="s">
        <v>71</v>
      </c>
      <c r="P157" s="225" t="str">
        <f>IF(E157=" ","OBS POSN N/A",(IF(L157&gt;O154,"OFF STA","ON STA")))</f>
        <v>OBS POSN N/A</v>
      </c>
      <c r="Q157" s="353"/>
      <c r="R157" s="354"/>
      <c r="S157" s="354"/>
      <c r="T157" s="354"/>
      <c r="U157" s="347"/>
      <c r="V157" s="348"/>
      <c r="W157" s="348"/>
      <c r="X157" s="348"/>
      <c r="Y157" s="349"/>
      <c r="Z157" s="308"/>
      <c r="AA157" s="309"/>
      <c r="AB157" s="310"/>
      <c r="AC157" s="14"/>
    </row>
    <row r="158" spans="1:47" ht="9" customHeight="1" thickTop="1" thickBot="1" x14ac:dyDescent="0.3">
      <c r="A158" s="185"/>
      <c r="B158" s="113" t="s">
        <v>10</v>
      </c>
      <c r="C158" s="114"/>
      <c r="D158" s="115" t="s">
        <v>11</v>
      </c>
      <c r="E158" s="164" t="s">
        <v>57</v>
      </c>
      <c r="F158" s="164" t="s">
        <v>58</v>
      </c>
      <c r="G158" s="156" t="s">
        <v>59</v>
      </c>
      <c r="H158" s="115" t="s">
        <v>57</v>
      </c>
      <c r="I158" s="164" t="s">
        <v>58</v>
      </c>
      <c r="J158" s="156" t="s">
        <v>59</v>
      </c>
      <c r="K158" s="116" t="s">
        <v>12</v>
      </c>
      <c r="L158" s="117" t="s">
        <v>13</v>
      </c>
      <c r="M158" s="117" t="s">
        <v>16</v>
      </c>
      <c r="N158" s="229" t="s">
        <v>14</v>
      </c>
      <c r="O158" s="118" t="s">
        <v>18</v>
      </c>
      <c r="P158" s="222" t="s">
        <v>67</v>
      </c>
      <c r="Q158" s="121" t="s">
        <v>63</v>
      </c>
      <c r="R158" s="122"/>
      <c r="S158" s="123" t="s">
        <v>20</v>
      </c>
      <c r="T158" s="214"/>
      <c r="U158" s="314" t="s">
        <v>100</v>
      </c>
      <c r="V158" s="315"/>
      <c r="W158" s="315"/>
      <c r="X158" s="315"/>
      <c r="Y158" s="316"/>
      <c r="Z158" s="124" t="s">
        <v>49</v>
      </c>
      <c r="AA158" s="125" t="s">
        <v>50</v>
      </c>
      <c r="AB158" s="126" t="s">
        <v>51</v>
      </c>
      <c r="AC158" s="186"/>
      <c r="AD158" s="187"/>
      <c r="AE158" s="188" t="s">
        <v>80</v>
      </c>
      <c r="AF158" s="187"/>
      <c r="AG158" s="188" t="s">
        <v>81</v>
      </c>
      <c r="AH158" s="188"/>
      <c r="AI158" s="188" t="s">
        <v>82</v>
      </c>
      <c r="AJ158" s="187"/>
      <c r="AK158" s="189" t="s">
        <v>92</v>
      </c>
      <c r="AL158" s="187"/>
      <c r="AM158" s="188"/>
      <c r="AN158" s="187"/>
      <c r="AO158" s="189" t="s">
        <v>89</v>
      </c>
      <c r="AP158" s="187"/>
      <c r="AQ158" s="188"/>
      <c r="AR158" s="187"/>
      <c r="AS158" s="188"/>
      <c r="AT158" s="187"/>
      <c r="AU158" s="187"/>
    </row>
    <row r="159" spans="1:47" ht="14.45" customHeight="1" thickBot="1" x14ac:dyDescent="0.3">
      <c r="A159" s="105">
        <v>0</v>
      </c>
      <c r="B159" s="321" t="s">
        <v>190</v>
      </c>
      <c r="C159" s="324" t="s">
        <v>0</v>
      </c>
      <c r="D159" s="253" t="s">
        <v>48</v>
      </c>
      <c r="E159" s="165">
        <v>44</v>
      </c>
      <c r="F159" s="169">
        <v>28</v>
      </c>
      <c r="G159" s="106">
        <v>42</v>
      </c>
      <c r="H159" s="145">
        <v>73</v>
      </c>
      <c r="I159" s="169">
        <v>13</v>
      </c>
      <c r="J159" s="106">
        <v>21</v>
      </c>
      <c r="K159" s="327" t="s">
        <v>0</v>
      </c>
      <c r="L159" s="329" t="s">
        <v>0</v>
      </c>
      <c r="M159" s="276">
        <v>10</v>
      </c>
      <c r="N159" s="277">
        <f>IF(M159=" "," ",(M159+$L$7-M162))</f>
        <v>10</v>
      </c>
      <c r="O159" s="279">
        <v>500</v>
      </c>
      <c r="P159" s="331">
        <v>42901</v>
      </c>
      <c r="Q159" s="119">
        <v>43221</v>
      </c>
      <c r="R159" s="120">
        <v>43405</v>
      </c>
      <c r="S159" s="283" t="s">
        <v>122</v>
      </c>
      <c r="T159" s="284"/>
      <c r="U159" s="215">
        <v>1</v>
      </c>
      <c r="V159" s="127" t="s">
        <v>0</v>
      </c>
      <c r="W159" s="128">
        <v>1</v>
      </c>
      <c r="X159" s="129">
        <v>1</v>
      </c>
      <c r="Y159" s="130" t="s">
        <v>0</v>
      </c>
      <c r="Z159" s="131" t="s">
        <v>0</v>
      </c>
      <c r="AA159" s="127" t="s">
        <v>0</v>
      </c>
      <c r="AB159" s="132" t="s">
        <v>0</v>
      </c>
      <c r="AC159" s="190" t="s">
        <v>48</v>
      </c>
      <c r="AD159" s="193" t="s">
        <v>76</v>
      </c>
      <c r="AE159" s="192">
        <f>E159+F159/60+G159/60/60</f>
        <v>44.478333333333332</v>
      </c>
      <c r="AF159" s="193" t="s">
        <v>77</v>
      </c>
      <c r="AG159" s="192" t="e">
        <f>E162+F162/60+G162/60/60</f>
        <v>#VALUE!</v>
      </c>
      <c r="AH159" s="199" t="s">
        <v>83</v>
      </c>
      <c r="AI159" s="192" t="e">
        <f>AG159-AE159</f>
        <v>#VALUE!</v>
      </c>
      <c r="AJ159" s="193" t="s">
        <v>85</v>
      </c>
      <c r="AK159" s="192" t="e">
        <f>AI160*60*COS((AE159+AG159)/2*PI()/180)</f>
        <v>#VALUE!</v>
      </c>
      <c r="AL159" s="193" t="s">
        <v>87</v>
      </c>
      <c r="AM159" s="192" t="e">
        <f>AK159*6076.12</f>
        <v>#VALUE!</v>
      </c>
      <c r="AN159" s="193" t="s">
        <v>90</v>
      </c>
      <c r="AO159" s="192">
        <f>AE159*PI()/180</f>
        <v>0.77629336246621128</v>
      </c>
      <c r="AP159" s="193" t="s">
        <v>93</v>
      </c>
      <c r="AQ159" s="192" t="e">
        <f>AG159 *PI()/180</f>
        <v>#VALUE!</v>
      </c>
      <c r="AR159" s="193" t="s">
        <v>95</v>
      </c>
      <c r="AS159" s="192" t="e">
        <f>1*ATAN2(COS(AO159)*SIN(AQ159)-SIN(AO159)*COS(AQ159)*COS(AQ160-AO160),SIN(AQ160-AO160)*COS(AQ159))</f>
        <v>#VALUE!</v>
      </c>
      <c r="AT159" s="194" t="s">
        <v>98</v>
      </c>
      <c r="AU159" s="200" t="e">
        <f>SQRT(AK160*AK160+AK159*AK159)</f>
        <v>#VALUE!</v>
      </c>
    </row>
    <row r="160" spans="1:47" ht="14.45" customHeight="1" thickTop="1" thickBot="1" x14ac:dyDescent="0.3">
      <c r="A160" s="154">
        <v>100118392104</v>
      </c>
      <c r="B160" s="322"/>
      <c r="C160" s="325"/>
      <c r="D160" s="253" t="s">
        <v>53</v>
      </c>
      <c r="E160" s="285" t="s">
        <v>73</v>
      </c>
      <c r="F160" s="286"/>
      <c r="G160" s="286"/>
      <c r="H160" s="286"/>
      <c r="I160" s="286"/>
      <c r="J160" s="287"/>
      <c r="K160" s="328"/>
      <c r="L160" s="330"/>
      <c r="M160" s="276"/>
      <c r="N160" s="278"/>
      <c r="O160" s="280"/>
      <c r="P160" s="332"/>
      <c r="Q160" s="350" t="s">
        <v>163</v>
      </c>
      <c r="R160" s="351"/>
      <c r="S160" s="351"/>
      <c r="T160" s="351"/>
      <c r="U160" s="341" t="s">
        <v>103</v>
      </c>
      <c r="V160" s="342"/>
      <c r="W160" s="342"/>
      <c r="X160" s="342"/>
      <c r="Y160" s="343"/>
      <c r="Z160" s="302" t="s">
        <v>164</v>
      </c>
      <c r="AA160" s="303"/>
      <c r="AB160" s="304"/>
      <c r="AC160" s="190" t="s">
        <v>21</v>
      </c>
      <c r="AD160" s="193" t="s">
        <v>78</v>
      </c>
      <c r="AE160" s="192">
        <f>H159+I159/60+J159/60/60</f>
        <v>73.222499999999997</v>
      </c>
      <c r="AF160" s="193" t="s">
        <v>79</v>
      </c>
      <c r="AG160" s="192" t="e">
        <f>H162+I162/60+J162/60/60</f>
        <v>#VALUE!</v>
      </c>
      <c r="AH160" s="199" t="s">
        <v>84</v>
      </c>
      <c r="AI160" s="192" t="e">
        <f>AE160-AG160</f>
        <v>#VALUE!</v>
      </c>
      <c r="AJ160" s="193" t="s">
        <v>86</v>
      </c>
      <c r="AK160" s="192" t="e">
        <f>AI159*60</f>
        <v>#VALUE!</v>
      </c>
      <c r="AL160" s="193" t="s">
        <v>88</v>
      </c>
      <c r="AM160" s="192" t="e">
        <f>AK160*6076.12</f>
        <v>#VALUE!</v>
      </c>
      <c r="AN160" s="193" t="s">
        <v>91</v>
      </c>
      <c r="AO160" s="192">
        <f>AE160*PI()/180</f>
        <v>1.2779737115415477</v>
      </c>
      <c r="AP160" s="193" t="s">
        <v>94</v>
      </c>
      <c r="AQ160" s="192" t="e">
        <f>AG160*PI()/180</f>
        <v>#VALUE!</v>
      </c>
      <c r="AR160" s="193" t="s">
        <v>96</v>
      </c>
      <c r="AS160" s="191" t="e">
        <f>IF(360+AS159/(2*PI())*360&gt;360,AS159/(PI())*360,360+AS159/(2*PI())*360)</f>
        <v>#VALUE!</v>
      </c>
      <c r="AT160" s="195"/>
      <c r="AU160" s="195"/>
    </row>
    <row r="161" spans="1:47" ht="14.45" customHeight="1" thickBot="1" x14ac:dyDescent="0.3">
      <c r="A161" s="271">
        <v>29</v>
      </c>
      <c r="B161" s="322"/>
      <c r="C161" s="325"/>
      <c r="D161" s="253" t="s">
        <v>54</v>
      </c>
      <c r="E161" s="311" t="s">
        <v>72</v>
      </c>
      <c r="F161" s="312"/>
      <c r="G161" s="312"/>
      <c r="H161" s="312"/>
      <c r="I161" s="312"/>
      <c r="J161" s="313"/>
      <c r="K161" s="107" t="s">
        <v>15</v>
      </c>
      <c r="L161" s="209" t="s">
        <v>99</v>
      </c>
      <c r="M161" s="108" t="s">
        <v>61</v>
      </c>
      <c r="N161" s="109" t="s">
        <v>4</v>
      </c>
      <c r="O161" s="110" t="s">
        <v>17</v>
      </c>
      <c r="P161" s="223" t="s">
        <v>19</v>
      </c>
      <c r="Q161" s="352"/>
      <c r="R161" s="351"/>
      <c r="S161" s="351"/>
      <c r="T161" s="351"/>
      <c r="U161" s="344"/>
      <c r="V161" s="345"/>
      <c r="W161" s="345"/>
      <c r="X161" s="345"/>
      <c r="Y161" s="346"/>
      <c r="Z161" s="305"/>
      <c r="AA161" s="306"/>
      <c r="AB161" s="307"/>
      <c r="AC161" s="196"/>
      <c r="AD161" s="195"/>
      <c r="AE161" s="195"/>
      <c r="AF161" s="195"/>
      <c r="AG161" s="195"/>
      <c r="AH161" s="195"/>
      <c r="AI161" s="195"/>
      <c r="AJ161" s="195"/>
      <c r="AK161" s="195"/>
      <c r="AL161" s="195"/>
      <c r="AM161" s="195"/>
      <c r="AN161" s="195"/>
      <c r="AO161" s="195"/>
      <c r="AP161" s="195"/>
      <c r="AQ161" s="195"/>
      <c r="AR161" s="193" t="s">
        <v>97</v>
      </c>
      <c r="AS161" s="191" t="e">
        <f>61.582*ACOS(SIN(AE159)*SIN(AG159)+COS(AE159)*COS(AG159)*(AE160-AG160))*6076.12</f>
        <v>#VALUE!</v>
      </c>
      <c r="AT161" s="195"/>
      <c r="AU161" s="195"/>
    </row>
    <row r="162" spans="1:47" ht="35.1" customHeight="1" thickTop="1" thickBot="1" x14ac:dyDescent="0.3">
      <c r="A162" s="256" t="str">
        <f>IF(Z159=1,"VERIFIED",IF(AA159=1,"CHECKED",IF(V159=1,"RECHECK",IF(X159=1,"VERIFY",IF(Y159=1,"NEED APP","NOT SCHED")))))</f>
        <v>VERIFY</v>
      </c>
      <c r="B162" s="323"/>
      <c r="C162" s="326"/>
      <c r="D162" s="254" t="s">
        <v>21</v>
      </c>
      <c r="E162" s="167" t="s">
        <v>0</v>
      </c>
      <c r="F162" s="171" t="s">
        <v>0</v>
      </c>
      <c r="G162" s="162" t="s">
        <v>0</v>
      </c>
      <c r="H162" s="161" t="s">
        <v>0</v>
      </c>
      <c r="I162" s="171" t="s">
        <v>0</v>
      </c>
      <c r="J162" s="162" t="s">
        <v>0</v>
      </c>
      <c r="K162" s="111" t="str">
        <f>$N$7</f>
        <v xml:space="preserve"> </v>
      </c>
      <c r="L162" s="202" t="str">
        <f>IF(E162=" ","OBS POSN N/A",AU159*6076.12)</f>
        <v>OBS POSN N/A</v>
      </c>
      <c r="M162" s="201">
        <v>0</v>
      </c>
      <c r="N162" s="265" t="str">
        <f>IF(W159=1,"Needs a Photo","Has a Photo")</f>
        <v>Needs a Photo</v>
      </c>
      <c r="O162" s="263" t="s">
        <v>71</v>
      </c>
      <c r="P162" s="225" t="str">
        <f>IF(E162=" ","OBS POSN N/A",(IF(L162&gt;O159,"OFF STA","ON STA")))</f>
        <v>OBS POSN N/A</v>
      </c>
      <c r="Q162" s="353"/>
      <c r="R162" s="354"/>
      <c r="S162" s="354"/>
      <c r="T162" s="354"/>
      <c r="U162" s="347"/>
      <c r="V162" s="348"/>
      <c r="W162" s="348"/>
      <c r="X162" s="348"/>
      <c r="Y162" s="349"/>
      <c r="Z162" s="308"/>
      <c r="AA162" s="309"/>
      <c r="AB162" s="310"/>
      <c r="AC162" s="196"/>
    </row>
    <row r="163" spans="1:47" ht="9" customHeight="1" thickTop="1" thickBot="1" x14ac:dyDescent="0.3">
      <c r="A163" s="185"/>
      <c r="B163" s="113" t="s">
        <v>10</v>
      </c>
      <c r="C163" s="114"/>
      <c r="D163" s="115" t="s">
        <v>11</v>
      </c>
      <c r="E163" s="164" t="s">
        <v>57</v>
      </c>
      <c r="F163" s="164" t="s">
        <v>58</v>
      </c>
      <c r="G163" s="156" t="s">
        <v>59</v>
      </c>
      <c r="H163" s="115" t="s">
        <v>57</v>
      </c>
      <c r="I163" s="164" t="s">
        <v>58</v>
      </c>
      <c r="J163" s="156" t="s">
        <v>59</v>
      </c>
      <c r="K163" s="116" t="s">
        <v>12</v>
      </c>
      <c r="L163" s="117" t="s">
        <v>13</v>
      </c>
      <c r="M163" s="117" t="s">
        <v>16</v>
      </c>
      <c r="N163" s="229" t="s">
        <v>14</v>
      </c>
      <c r="O163" s="118" t="s">
        <v>18</v>
      </c>
      <c r="P163" s="222" t="s">
        <v>67</v>
      </c>
      <c r="Q163" s="121" t="s">
        <v>63</v>
      </c>
      <c r="R163" s="122"/>
      <c r="S163" s="123" t="s">
        <v>20</v>
      </c>
      <c r="T163" s="214"/>
      <c r="U163" s="314" t="s">
        <v>100</v>
      </c>
      <c r="V163" s="315"/>
      <c r="W163" s="315"/>
      <c r="X163" s="315"/>
      <c r="Y163" s="316"/>
      <c r="Z163" s="124" t="s">
        <v>49</v>
      </c>
      <c r="AA163" s="125" t="s">
        <v>50</v>
      </c>
      <c r="AB163" s="126" t="s">
        <v>51</v>
      </c>
      <c r="AC163" s="186"/>
      <c r="AD163" s="187"/>
      <c r="AE163" s="188" t="s">
        <v>80</v>
      </c>
      <c r="AF163" s="187"/>
      <c r="AG163" s="188" t="s">
        <v>81</v>
      </c>
      <c r="AH163" s="188"/>
      <c r="AI163" s="188" t="s">
        <v>82</v>
      </c>
      <c r="AJ163" s="187"/>
      <c r="AK163" s="189" t="s">
        <v>92</v>
      </c>
      <c r="AL163" s="187"/>
      <c r="AM163" s="188"/>
      <c r="AN163" s="187"/>
      <c r="AO163" s="189" t="s">
        <v>89</v>
      </c>
      <c r="AP163" s="187"/>
      <c r="AQ163" s="188"/>
      <c r="AR163" s="187"/>
      <c r="AS163" s="188"/>
      <c r="AT163" s="187"/>
      <c r="AU163" s="187"/>
    </row>
    <row r="164" spans="1:47" ht="14.45" customHeight="1" thickBot="1" x14ac:dyDescent="0.3">
      <c r="A164" s="105">
        <v>0</v>
      </c>
      <c r="B164" s="321" t="s">
        <v>191</v>
      </c>
      <c r="C164" s="324" t="s">
        <v>0</v>
      </c>
      <c r="D164" s="253" t="s">
        <v>48</v>
      </c>
      <c r="E164" s="165">
        <v>44</v>
      </c>
      <c r="F164" s="169">
        <v>28</v>
      </c>
      <c r="G164" s="106">
        <v>40.1</v>
      </c>
      <c r="H164" s="145">
        <v>73</v>
      </c>
      <c r="I164" s="169">
        <v>13</v>
      </c>
      <c r="J164" s="106">
        <v>20.3</v>
      </c>
      <c r="K164" s="327" t="s">
        <v>0</v>
      </c>
      <c r="L164" s="329" t="s">
        <v>0</v>
      </c>
      <c r="M164" s="276">
        <v>10</v>
      </c>
      <c r="N164" s="277">
        <f>IF(M164=" "," ",(M164+$L$7-M167))</f>
        <v>10</v>
      </c>
      <c r="O164" s="279">
        <v>500</v>
      </c>
      <c r="P164" s="331">
        <v>42901</v>
      </c>
      <c r="Q164" s="119">
        <v>43221</v>
      </c>
      <c r="R164" s="120">
        <v>43405</v>
      </c>
      <c r="S164" s="283" t="s">
        <v>122</v>
      </c>
      <c r="T164" s="284"/>
      <c r="U164" s="215">
        <v>1</v>
      </c>
      <c r="V164" s="127" t="s">
        <v>0</v>
      </c>
      <c r="W164" s="128">
        <v>1</v>
      </c>
      <c r="X164" s="129">
        <v>1</v>
      </c>
      <c r="Y164" s="130" t="s">
        <v>0</v>
      </c>
      <c r="Z164" s="131" t="s">
        <v>0</v>
      </c>
      <c r="AA164" s="127" t="s">
        <v>0</v>
      </c>
      <c r="AB164" s="132" t="s">
        <v>0</v>
      </c>
      <c r="AC164" s="190" t="s">
        <v>48</v>
      </c>
      <c r="AD164" s="193" t="s">
        <v>76</v>
      </c>
      <c r="AE164" s="192">
        <f>E164+F164/60+G164/60/60</f>
        <v>44.477805555555555</v>
      </c>
      <c r="AF164" s="193" t="s">
        <v>77</v>
      </c>
      <c r="AG164" s="192" t="e">
        <f>E167+F167/60+G167/60/60</f>
        <v>#VALUE!</v>
      </c>
      <c r="AH164" s="199" t="s">
        <v>83</v>
      </c>
      <c r="AI164" s="192" t="e">
        <f>AG164-AE164</f>
        <v>#VALUE!</v>
      </c>
      <c r="AJ164" s="193" t="s">
        <v>85</v>
      </c>
      <c r="AK164" s="192" t="e">
        <f>AI165*60*COS((AE164+AG164)/2*PI()/180)</f>
        <v>#VALUE!</v>
      </c>
      <c r="AL164" s="193" t="s">
        <v>87</v>
      </c>
      <c r="AM164" s="192" t="e">
        <f>AK164*6076.12</f>
        <v>#VALUE!</v>
      </c>
      <c r="AN164" s="193" t="s">
        <v>90</v>
      </c>
      <c r="AO164" s="192">
        <f>AE164*PI()/180</f>
        <v>0.77628415100627013</v>
      </c>
      <c r="AP164" s="193" t="s">
        <v>93</v>
      </c>
      <c r="AQ164" s="192" t="e">
        <f>AG164 *PI()/180</f>
        <v>#VALUE!</v>
      </c>
      <c r="AR164" s="193" t="s">
        <v>95</v>
      </c>
      <c r="AS164" s="192" t="e">
        <f>1*ATAN2(COS(AO164)*SIN(AQ164)-SIN(AO164)*COS(AQ164)*COS(AQ165-AO165),SIN(AQ165-AO165)*COS(AQ164))</f>
        <v>#VALUE!</v>
      </c>
      <c r="AT164" s="194" t="s">
        <v>98</v>
      </c>
      <c r="AU164" s="200" t="e">
        <f>SQRT(AK165*AK165+AK164*AK164)</f>
        <v>#VALUE!</v>
      </c>
    </row>
    <row r="165" spans="1:47" ht="14.45" customHeight="1" thickTop="1" thickBot="1" x14ac:dyDescent="0.3">
      <c r="A165" s="154">
        <v>100118392100</v>
      </c>
      <c r="B165" s="322"/>
      <c r="C165" s="325"/>
      <c r="D165" s="253" t="s">
        <v>53</v>
      </c>
      <c r="E165" s="285" t="s">
        <v>73</v>
      </c>
      <c r="F165" s="286"/>
      <c r="G165" s="286"/>
      <c r="H165" s="286"/>
      <c r="I165" s="286"/>
      <c r="J165" s="287"/>
      <c r="K165" s="328"/>
      <c r="L165" s="330"/>
      <c r="M165" s="276"/>
      <c r="N165" s="278"/>
      <c r="O165" s="280"/>
      <c r="P165" s="332"/>
      <c r="Q165" s="350" t="s">
        <v>163</v>
      </c>
      <c r="R165" s="351"/>
      <c r="S165" s="351"/>
      <c r="T165" s="351"/>
      <c r="U165" s="341" t="s">
        <v>103</v>
      </c>
      <c r="V165" s="342"/>
      <c r="W165" s="342"/>
      <c r="X165" s="342"/>
      <c r="Y165" s="343"/>
      <c r="Z165" s="302" t="s">
        <v>164</v>
      </c>
      <c r="AA165" s="303"/>
      <c r="AB165" s="304"/>
      <c r="AC165" s="190" t="s">
        <v>21</v>
      </c>
      <c r="AD165" s="193" t="s">
        <v>78</v>
      </c>
      <c r="AE165" s="192">
        <f>H164+I164/60+J164/60/60</f>
        <v>73.22230555555555</v>
      </c>
      <c r="AF165" s="193" t="s">
        <v>79</v>
      </c>
      <c r="AG165" s="192" t="e">
        <f>H167+I167/60+J167/60/60</f>
        <v>#VALUE!</v>
      </c>
      <c r="AH165" s="199" t="s">
        <v>84</v>
      </c>
      <c r="AI165" s="192" t="e">
        <f>AE165-AG165</f>
        <v>#VALUE!</v>
      </c>
      <c r="AJ165" s="193" t="s">
        <v>86</v>
      </c>
      <c r="AK165" s="192" t="e">
        <f>AI164*60</f>
        <v>#VALUE!</v>
      </c>
      <c r="AL165" s="193" t="s">
        <v>88</v>
      </c>
      <c r="AM165" s="192" t="e">
        <f>AK165*6076.12</f>
        <v>#VALUE!</v>
      </c>
      <c r="AN165" s="193" t="s">
        <v>91</v>
      </c>
      <c r="AO165" s="192">
        <f>AE165*PI()/180</f>
        <v>1.27797031784578</v>
      </c>
      <c r="AP165" s="193" t="s">
        <v>94</v>
      </c>
      <c r="AQ165" s="192" t="e">
        <f>AG165*PI()/180</f>
        <v>#VALUE!</v>
      </c>
      <c r="AR165" s="193" t="s">
        <v>96</v>
      </c>
      <c r="AS165" s="191" t="e">
        <f>IF(360+AS164/(2*PI())*360&gt;360,AS164/(PI())*360,360+AS164/(2*PI())*360)</f>
        <v>#VALUE!</v>
      </c>
      <c r="AT165" s="195"/>
      <c r="AU165" s="195"/>
    </row>
    <row r="166" spans="1:47" ht="14.45" customHeight="1" thickBot="1" x14ac:dyDescent="0.3">
      <c r="A166" s="271">
        <v>30</v>
      </c>
      <c r="B166" s="322"/>
      <c r="C166" s="325"/>
      <c r="D166" s="253" t="s">
        <v>54</v>
      </c>
      <c r="E166" s="311" t="s">
        <v>72</v>
      </c>
      <c r="F166" s="312"/>
      <c r="G166" s="312"/>
      <c r="H166" s="312"/>
      <c r="I166" s="312"/>
      <c r="J166" s="313"/>
      <c r="K166" s="107" t="s">
        <v>15</v>
      </c>
      <c r="L166" s="209" t="s">
        <v>99</v>
      </c>
      <c r="M166" s="108" t="s">
        <v>61</v>
      </c>
      <c r="N166" s="109" t="s">
        <v>4</v>
      </c>
      <c r="O166" s="110" t="s">
        <v>17</v>
      </c>
      <c r="P166" s="223" t="s">
        <v>19</v>
      </c>
      <c r="Q166" s="352"/>
      <c r="R166" s="351"/>
      <c r="S166" s="351"/>
      <c r="T166" s="351"/>
      <c r="U166" s="344"/>
      <c r="V166" s="345"/>
      <c r="W166" s="345"/>
      <c r="X166" s="345"/>
      <c r="Y166" s="346"/>
      <c r="Z166" s="305"/>
      <c r="AA166" s="306"/>
      <c r="AB166" s="307"/>
      <c r="AC166" s="196"/>
      <c r="AD166" s="195"/>
      <c r="AE166" s="195"/>
      <c r="AF166" s="195"/>
      <c r="AG166" s="195"/>
      <c r="AH166" s="195"/>
      <c r="AI166" s="195"/>
      <c r="AJ166" s="195"/>
      <c r="AK166" s="195"/>
      <c r="AL166" s="195"/>
      <c r="AM166" s="195"/>
      <c r="AN166" s="195"/>
      <c r="AO166" s="195"/>
      <c r="AP166" s="195"/>
      <c r="AQ166" s="195"/>
      <c r="AR166" s="193" t="s">
        <v>97</v>
      </c>
      <c r="AS166" s="191" t="e">
        <f>61.582*ACOS(SIN(AE164)*SIN(AG164)+COS(AE164)*COS(AG164)*(AE165-AG165))*6076.12</f>
        <v>#VALUE!</v>
      </c>
      <c r="AT166" s="195"/>
      <c r="AU166" s="195"/>
    </row>
    <row r="167" spans="1:47" ht="35.1" customHeight="1" thickTop="1" thickBot="1" x14ac:dyDescent="0.3">
      <c r="A167" s="256" t="str">
        <f>IF(Z164=1,"VERIFIED",IF(AA164=1,"CHECKED",IF(V164=1,"RECHECK",IF(X164=1,"VERIFY",IF(Y164=1,"NEED APP","NOT SCHED")))))</f>
        <v>VERIFY</v>
      </c>
      <c r="B167" s="323"/>
      <c r="C167" s="326"/>
      <c r="D167" s="254" t="s">
        <v>21</v>
      </c>
      <c r="E167" s="167" t="s">
        <v>0</v>
      </c>
      <c r="F167" s="171" t="s">
        <v>0</v>
      </c>
      <c r="G167" s="162" t="s">
        <v>0</v>
      </c>
      <c r="H167" s="161" t="s">
        <v>0</v>
      </c>
      <c r="I167" s="171" t="s">
        <v>0</v>
      </c>
      <c r="J167" s="162" t="s">
        <v>0</v>
      </c>
      <c r="K167" s="111" t="str">
        <f>$N$7</f>
        <v xml:space="preserve"> </v>
      </c>
      <c r="L167" s="202" t="str">
        <f>IF(E167=" ","OBS POSN N/A",AU164*6076.12)</f>
        <v>OBS POSN N/A</v>
      </c>
      <c r="M167" s="201">
        <v>0</v>
      </c>
      <c r="N167" s="265" t="str">
        <f>IF(W164=1,"Needs a Photo","Has a Photo")</f>
        <v>Needs a Photo</v>
      </c>
      <c r="O167" s="263" t="s">
        <v>71</v>
      </c>
      <c r="P167" s="225" t="str">
        <f>IF(E167=" ","OBS POSN N/A",(IF(L167&gt;O164,"OFF STA","ON STA")))</f>
        <v>OBS POSN N/A</v>
      </c>
      <c r="Q167" s="353"/>
      <c r="R167" s="354"/>
      <c r="S167" s="354"/>
      <c r="T167" s="354"/>
      <c r="U167" s="347"/>
      <c r="V167" s="348"/>
      <c r="W167" s="348"/>
      <c r="X167" s="348"/>
      <c r="Y167" s="349"/>
      <c r="Z167" s="308"/>
      <c r="AA167" s="309"/>
      <c r="AB167" s="310"/>
      <c r="AC167" s="14"/>
    </row>
    <row r="168" spans="1:47" ht="75" customHeight="1" thickTop="1" thickBot="1" x14ac:dyDescent="0.3">
      <c r="A168" s="338" t="s">
        <v>75</v>
      </c>
      <c r="B168" s="320"/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217"/>
      <c r="V168" s="181"/>
      <c r="W168" s="181"/>
      <c r="X168" s="181"/>
      <c r="Y168" s="182"/>
      <c r="Z168" s="172" t="s">
        <v>0</v>
      </c>
      <c r="AA168" s="173"/>
      <c r="AB168" s="174"/>
      <c r="AC168" s="14"/>
    </row>
    <row r="169" spans="1:47" s="7" customFormat="1" ht="16.5" customHeight="1" thickTop="1" thickBot="1" x14ac:dyDescent="0.3">
      <c r="A169" s="248" t="s">
        <v>111</v>
      </c>
      <c r="B169" s="249" t="s">
        <v>209</v>
      </c>
      <c r="C169" s="250"/>
      <c r="D169" s="251"/>
      <c r="E169" s="232" t="s">
        <v>60</v>
      </c>
      <c r="F169" s="233"/>
      <c r="G169" s="234"/>
      <c r="H169" s="235" t="s">
        <v>62</v>
      </c>
      <c r="I169" s="233"/>
      <c r="J169" s="234"/>
      <c r="K169" s="236" t="s">
        <v>0</v>
      </c>
      <c r="L169" s="237" t="s">
        <v>0</v>
      </c>
      <c r="M169" s="238" t="s">
        <v>0</v>
      </c>
      <c r="N169" s="239" t="s">
        <v>0</v>
      </c>
      <c r="O169" s="240"/>
      <c r="P169" s="275" t="str">
        <f>P142</f>
        <v xml:space="preserve">D14-BURL-1S-Eastern Run </v>
      </c>
      <c r="Q169" s="275"/>
      <c r="R169" s="275"/>
      <c r="S169" s="275"/>
      <c r="T169" s="275"/>
      <c r="U169" s="241"/>
      <c r="V169" s="242"/>
      <c r="W169" s="243"/>
      <c r="X169" s="244"/>
      <c r="Y169" s="242"/>
      <c r="Z169" s="244"/>
      <c r="AA169" s="242"/>
      <c r="AB169" s="245"/>
      <c r="AC169" s="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208"/>
    </row>
    <row r="170" spans="1:47" s="98" customFormat="1" ht="9" customHeight="1" thickTop="1" thickBot="1" x14ac:dyDescent="0.3">
      <c r="A170" s="185"/>
      <c r="B170" s="113" t="s">
        <v>10</v>
      </c>
      <c r="C170" s="114"/>
      <c r="D170" s="115" t="s">
        <v>11</v>
      </c>
      <c r="E170" s="164" t="s">
        <v>57</v>
      </c>
      <c r="F170" s="164" t="s">
        <v>58</v>
      </c>
      <c r="G170" s="156" t="s">
        <v>59</v>
      </c>
      <c r="H170" s="115" t="s">
        <v>57</v>
      </c>
      <c r="I170" s="164" t="s">
        <v>58</v>
      </c>
      <c r="J170" s="156" t="s">
        <v>59</v>
      </c>
      <c r="K170" s="116" t="s">
        <v>12</v>
      </c>
      <c r="L170" s="117" t="s">
        <v>13</v>
      </c>
      <c r="M170" s="117" t="s">
        <v>16</v>
      </c>
      <c r="N170" s="229" t="s">
        <v>14</v>
      </c>
      <c r="O170" s="118" t="s">
        <v>18</v>
      </c>
      <c r="P170" s="222" t="s">
        <v>67</v>
      </c>
      <c r="Q170" s="121" t="s">
        <v>63</v>
      </c>
      <c r="R170" s="122"/>
      <c r="S170" s="123" t="s">
        <v>20</v>
      </c>
      <c r="T170" s="214"/>
      <c r="U170" s="314" t="s">
        <v>100</v>
      </c>
      <c r="V170" s="339"/>
      <c r="W170" s="339"/>
      <c r="X170" s="339"/>
      <c r="Y170" s="340"/>
      <c r="Z170" s="149" t="s">
        <v>49</v>
      </c>
      <c r="AA170" s="150" t="s">
        <v>50</v>
      </c>
      <c r="AB170" s="151" t="s">
        <v>51</v>
      </c>
      <c r="AC170" s="186"/>
      <c r="AD170" s="187"/>
      <c r="AE170" s="188" t="s">
        <v>80</v>
      </c>
      <c r="AF170" s="187"/>
      <c r="AG170" s="188" t="s">
        <v>81</v>
      </c>
      <c r="AH170" s="188"/>
      <c r="AI170" s="188" t="s">
        <v>82</v>
      </c>
      <c r="AJ170" s="187"/>
      <c r="AK170" s="189" t="s">
        <v>92</v>
      </c>
      <c r="AL170" s="187"/>
      <c r="AM170" s="188"/>
      <c r="AN170" s="187"/>
      <c r="AO170" s="189" t="s">
        <v>89</v>
      </c>
      <c r="AP170" s="187"/>
      <c r="AQ170" s="188"/>
      <c r="AR170" s="187"/>
      <c r="AS170" s="188"/>
      <c r="AT170" s="187"/>
      <c r="AU170" s="187"/>
    </row>
    <row r="171" spans="1:47" s="101" customFormat="1" ht="15.95" customHeight="1" thickBot="1" x14ac:dyDescent="0.3">
      <c r="A171" s="105">
        <v>0</v>
      </c>
      <c r="B171" s="321" t="s">
        <v>210</v>
      </c>
      <c r="C171" s="324" t="s">
        <v>0</v>
      </c>
      <c r="D171" s="253" t="s">
        <v>48</v>
      </c>
      <c r="E171" s="165">
        <v>44</v>
      </c>
      <c r="F171" s="169">
        <v>28</v>
      </c>
      <c r="G171" s="106">
        <v>41</v>
      </c>
      <c r="H171" s="145">
        <v>73</v>
      </c>
      <c r="I171" s="169">
        <v>13</v>
      </c>
      <c r="J171" s="106">
        <v>21</v>
      </c>
      <c r="K171" s="327" t="s">
        <v>0</v>
      </c>
      <c r="L171" s="329" t="s">
        <v>0</v>
      </c>
      <c r="M171" s="276">
        <v>10</v>
      </c>
      <c r="N171" s="277">
        <f>IF(M171=" "," ",(M171+$L$7-M174))</f>
        <v>10</v>
      </c>
      <c r="O171" s="279">
        <v>500</v>
      </c>
      <c r="P171" s="331">
        <v>42901</v>
      </c>
      <c r="Q171" s="119">
        <v>43221</v>
      </c>
      <c r="R171" s="120">
        <v>43405</v>
      </c>
      <c r="S171" s="283" t="s">
        <v>122</v>
      </c>
      <c r="T171" s="284"/>
      <c r="U171" s="215">
        <v>1</v>
      </c>
      <c r="V171" s="127" t="s">
        <v>0</v>
      </c>
      <c r="W171" s="128">
        <v>1</v>
      </c>
      <c r="X171" s="129">
        <v>1</v>
      </c>
      <c r="Y171" s="130" t="s">
        <v>0</v>
      </c>
      <c r="Z171" s="131" t="s">
        <v>0</v>
      </c>
      <c r="AA171" s="127" t="s">
        <v>0</v>
      </c>
      <c r="AB171" s="132" t="s">
        <v>0</v>
      </c>
      <c r="AC171" s="190" t="s">
        <v>48</v>
      </c>
      <c r="AD171" s="193" t="s">
        <v>76</v>
      </c>
      <c r="AE171" s="192">
        <f>E171+F171/60+G171/60/60</f>
        <v>44.478055555555557</v>
      </c>
      <c r="AF171" s="193" t="s">
        <v>77</v>
      </c>
      <c r="AG171" s="192" t="e">
        <f>E174+F174/60+G174/60/60</f>
        <v>#VALUE!</v>
      </c>
      <c r="AH171" s="199" t="s">
        <v>83</v>
      </c>
      <c r="AI171" s="192" t="e">
        <f>AG171-AE171</f>
        <v>#VALUE!</v>
      </c>
      <c r="AJ171" s="193" t="s">
        <v>85</v>
      </c>
      <c r="AK171" s="192" t="e">
        <f>AI172*60*COS((AE171+AG171)/2*PI()/180)</f>
        <v>#VALUE!</v>
      </c>
      <c r="AL171" s="193" t="s">
        <v>87</v>
      </c>
      <c r="AM171" s="192" t="e">
        <f>AK171*6076.12</f>
        <v>#VALUE!</v>
      </c>
      <c r="AN171" s="193" t="s">
        <v>90</v>
      </c>
      <c r="AO171" s="192">
        <f>AE171*PI()/180</f>
        <v>0.77628851432940016</v>
      </c>
      <c r="AP171" s="193" t="s">
        <v>93</v>
      </c>
      <c r="AQ171" s="192" t="e">
        <f>AG171 *PI()/180</f>
        <v>#VALUE!</v>
      </c>
      <c r="AR171" s="193" t="s">
        <v>95</v>
      </c>
      <c r="AS171" s="192" t="e">
        <f>1*ATAN2(COS(AO171)*SIN(AQ171)-SIN(AO171)*COS(AQ171)*COS(AQ172-AO172),SIN(AQ172-AO172)*COS(AQ171))</f>
        <v>#VALUE!</v>
      </c>
      <c r="AT171" s="194" t="s">
        <v>98</v>
      </c>
      <c r="AU171" s="200" t="e">
        <f>SQRT(AK172*AK172+AK171*AK171)</f>
        <v>#VALUE!</v>
      </c>
    </row>
    <row r="172" spans="1:47" s="101" customFormat="1" ht="15.95" customHeight="1" thickTop="1" thickBot="1" x14ac:dyDescent="0.3">
      <c r="A172" s="154">
        <v>100118392102</v>
      </c>
      <c r="B172" s="322"/>
      <c r="C172" s="325"/>
      <c r="D172" s="253" t="s">
        <v>53</v>
      </c>
      <c r="E172" s="285" t="s">
        <v>73</v>
      </c>
      <c r="F172" s="286"/>
      <c r="G172" s="286"/>
      <c r="H172" s="286"/>
      <c r="I172" s="286"/>
      <c r="J172" s="287"/>
      <c r="K172" s="328"/>
      <c r="L172" s="330"/>
      <c r="M172" s="276"/>
      <c r="N172" s="278"/>
      <c r="O172" s="280"/>
      <c r="P172" s="332"/>
      <c r="Q172" s="350" t="s">
        <v>163</v>
      </c>
      <c r="R172" s="351"/>
      <c r="S172" s="351"/>
      <c r="T172" s="351"/>
      <c r="U172" s="341" t="s">
        <v>103</v>
      </c>
      <c r="V172" s="342"/>
      <c r="W172" s="342"/>
      <c r="X172" s="342"/>
      <c r="Y172" s="343"/>
      <c r="Z172" s="302" t="s">
        <v>164</v>
      </c>
      <c r="AA172" s="303"/>
      <c r="AB172" s="304"/>
      <c r="AC172" s="190" t="s">
        <v>21</v>
      </c>
      <c r="AD172" s="193" t="s">
        <v>78</v>
      </c>
      <c r="AE172" s="192">
        <f>H171+I171/60+J171/60/60</f>
        <v>73.222499999999997</v>
      </c>
      <c r="AF172" s="193" t="s">
        <v>79</v>
      </c>
      <c r="AG172" s="192" t="e">
        <f>H174+I174/60+J174/60/60</f>
        <v>#VALUE!</v>
      </c>
      <c r="AH172" s="199" t="s">
        <v>84</v>
      </c>
      <c r="AI172" s="192" t="e">
        <f>AE172-AG172</f>
        <v>#VALUE!</v>
      </c>
      <c r="AJ172" s="193" t="s">
        <v>86</v>
      </c>
      <c r="AK172" s="192" t="e">
        <f>AI171*60</f>
        <v>#VALUE!</v>
      </c>
      <c r="AL172" s="193" t="s">
        <v>88</v>
      </c>
      <c r="AM172" s="192" t="e">
        <f>AK172*6076.12</f>
        <v>#VALUE!</v>
      </c>
      <c r="AN172" s="193" t="s">
        <v>91</v>
      </c>
      <c r="AO172" s="192">
        <f>AE172*PI()/180</f>
        <v>1.2779737115415477</v>
      </c>
      <c r="AP172" s="193" t="s">
        <v>94</v>
      </c>
      <c r="AQ172" s="192" t="e">
        <f>AG172*PI()/180</f>
        <v>#VALUE!</v>
      </c>
      <c r="AR172" s="193" t="s">
        <v>96</v>
      </c>
      <c r="AS172" s="191" t="e">
        <f>IF(360+AS171/(2*PI())*360&gt;360,AS171/(PI())*360,360+AS171/(2*PI())*360)</f>
        <v>#VALUE!</v>
      </c>
      <c r="AT172" s="195"/>
      <c r="AU172" s="195"/>
    </row>
    <row r="173" spans="1:47" s="101" customFormat="1" ht="15.95" customHeight="1" thickBot="1" x14ac:dyDescent="0.3">
      <c r="A173" s="271">
        <v>31</v>
      </c>
      <c r="B173" s="322"/>
      <c r="C173" s="325"/>
      <c r="D173" s="253" t="s">
        <v>54</v>
      </c>
      <c r="E173" s="311" t="s">
        <v>72</v>
      </c>
      <c r="F173" s="312"/>
      <c r="G173" s="312"/>
      <c r="H173" s="312"/>
      <c r="I173" s="312"/>
      <c r="J173" s="313"/>
      <c r="K173" s="107" t="s">
        <v>15</v>
      </c>
      <c r="L173" s="209" t="s">
        <v>99</v>
      </c>
      <c r="M173" s="108" t="s">
        <v>61</v>
      </c>
      <c r="N173" s="109" t="s">
        <v>4</v>
      </c>
      <c r="O173" s="110" t="s">
        <v>17</v>
      </c>
      <c r="P173" s="223" t="s">
        <v>19</v>
      </c>
      <c r="Q173" s="352"/>
      <c r="R173" s="351"/>
      <c r="S173" s="351"/>
      <c r="T173" s="351"/>
      <c r="U173" s="344"/>
      <c r="V173" s="345"/>
      <c r="W173" s="345"/>
      <c r="X173" s="345"/>
      <c r="Y173" s="346"/>
      <c r="Z173" s="305"/>
      <c r="AA173" s="306"/>
      <c r="AB173" s="307"/>
      <c r="AC173" s="196"/>
      <c r="AD173" s="195"/>
      <c r="AE173" s="195"/>
      <c r="AF173" s="195"/>
      <c r="AG173" s="195"/>
      <c r="AH173" s="195"/>
      <c r="AI173" s="195"/>
      <c r="AJ173" s="195"/>
      <c r="AK173" s="195"/>
      <c r="AL173" s="195"/>
      <c r="AM173" s="195"/>
      <c r="AN173" s="195"/>
      <c r="AO173" s="195"/>
      <c r="AP173" s="195"/>
      <c r="AQ173" s="195"/>
      <c r="AR173" s="193" t="s">
        <v>97</v>
      </c>
      <c r="AS173" s="191" t="e">
        <f>61.582*ACOS(SIN(AE171)*SIN(AG171)+COS(AE171)*COS(AG171)*(AE172-AG172))*6076.12</f>
        <v>#VALUE!</v>
      </c>
      <c r="AT173" s="195"/>
      <c r="AU173" s="195"/>
    </row>
    <row r="174" spans="1:47" s="100" customFormat="1" ht="35.1" customHeight="1" thickTop="1" thickBot="1" x14ac:dyDescent="0.3">
      <c r="A174" s="256" t="str">
        <f>IF(Z171=1,"VERIFIED",IF(AA171=1,"CHECKED",IF(V171=1,"RECHECK",IF(X171=1,"VERIFY",IF(Y171=1,"NEED APP","NOT SCHED")))))</f>
        <v>VERIFY</v>
      </c>
      <c r="B174" s="323"/>
      <c r="C174" s="326"/>
      <c r="D174" s="254" t="s">
        <v>21</v>
      </c>
      <c r="E174" s="167" t="s">
        <v>0</v>
      </c>
      <c r="F174" s="171" t="s">
        <v>0</v>
      </c>
      <c r="G174" s="162" t="s">
        <v>0</v>
      </c>
      <c r="H174" s="161" t="s">
        <v>0</v>
      </c>
      <c r="I174" s="171" t="s">
        <v>0</v>
      </c>
      <c r="J174" s="162" t="s">
        <v>0</v>
      </c>
      <c r="K174" s="111" t="str">
        <f>$N$7</f>
        <v xml:space="preserve"> </v>
      </c>
      <c r="L174" s="202" t="str">
        <f>IF(E174=" ","OBS POSN N/A",AU171*6076.12)</f>
        <v>OBS POSN N/A</v>
      </c>
      <c r="M174" s="201">
        <v>0</v>
      </c>
      <c r="N174" s="265" t="str">
        <f>IF(W171=1,"Needs a Photo","Has a Photo")</f>
        <v>Needs a Photo</v>
      </c>
      <c r="O174" s="263" t="s">
        <v>71</v>
      </c>
      <c r="P174" s="225" t="str">
        <f>IF(E174=" ","OBS POSN N/A",(IF(L174&gt;O171,"OFF STA","ON STA")))</f>
        <v>OBS POSN N/A</v>
      </c>
      <c r="Q174" s="353"/>
      <c r="R174" s="354"/>
      <c r="S174" s="354"/>
      <c r="T174" s="354"/>
      <c r="U174" s="347"/>
      <c r="V174" s="348"/>
      <c r="W174" s="348"/>
      <c r="X174" s="348"/>
      <c r="Y174" s="349"/>
      <c r="Z174" s="308"/>
      <c r="AA174" s="309"/>
      <c r="AB174" s="310"/>
      <c r="AC174" s="99"/>
    </row>
    <row r="175" spans="1:47" s="98" customFormat="1" ht="9" customHeight="1" thickTop="1" thickBot="1" x14ac:dyDescent="0.3">
      <c r="A175" s="185"/>
      <c r="B175" s="113" t="s">
        <v>10</v>
      </c>
      <c r="C175" s="114"/>
      <c r="D175" s="115" t="s">
        <v>11</v>
      </c>
      <c r="E175" s="164" t="s">
        <v>57</v>
      </c>
      <c r="F175" s="164" t="s">
        <v>58</v>
      </c>
      <c r="G175" s="156" t="s">
        <v>59</v>
      </c>
      <c r="H175" s="115" t="s">
        <v>57</v>
      </c>
      <c r="I175" s="164" t="s">
        <v>58</v>
      </c>
      <c r="J175" s="156" t="s">
        <v>59</v>
      </c>
      <c r="K175" s="116" t="s">
        <v>12</v>
      </c>
      <c r="L175" s="117" t="s">
        <v>13</v>
      </c>
      <c r="M175" s="117" t="s">
        <v>16</v>
      </c>
      <c r="N175" s="229" t="s">
        <v>14</v>
      </c>
      <c r="O175" s="118" t="s">
        <v>18</v>
      </c>
      <c r="P175" s="222" t="s">
        <v>67</v>
      </c>
      <c r="Q175" s="121" t="s">
        <v>63</v>
      </c>
      <c r="R175" s="122"/>
      <c r="S175" s="123" t="s">
        <v>20</v>
      </c>
      <c r="T175" s="214"/>
      <c r="U175" s="314" t="s">
        <v>100</v>
      </c>
      <c r="V175" s="339"/>
      <c r="W175" s="339"/>
      <c r="X175" s="339"/>
      <c r="Y175" s="340"/>
      <c r="Z175" s="149" t="s">
        <v>49</v>
      </c>
      <c r="AA175" s="150" t="s">
        <v>50</v>
      </c>
      <c r="AB175" s="151" t="s">
        <v>51</v>
      </c>
      <c r="AC175" s="186"/>
      <c r="AD175" s="187"/>
      <c r="AE175" s="188" t="s">
        <v>80</v>
      </c>
      <c r="AF175" s="187"/>
      <c r="AG175" s="188" t="s">
        <v>81</v>
      </c>
      <c r="AH175" s="188"/>
      <c r="AI175" s="188" t="s">
        <v>82</v>
      </c>
      <c r="AJ175" s="187"/>
      <c r="AK175" s="189" t="s">
        <v>92</v>
      </c>
      <c r="AL175" s="187"/>
      <c r="AM175" s="188"/>
      <c r="AN175" s="187"/>
      <c r="AO175" s="189" t="s">
        <v>89</v>
      </c>
      <c r="AP175" s="187"/>
      <c r="AQ175" s="188"/>
      <c r="AR175" s="187"/>
      <c r="AS175" s="188"/>
      <c r="AT175" s="187"/>
      <c r="AU175" s="187"/>
    </row>
    <row r="176" spans="1:47" s="101" customFormat="1" ht="15.95" customHeight="1" thickBot="1" x14ac:dyDescent="0.3">
      <c r="A176" s="105">
        <v>0</v>
      </c>
      <c r="B176" s="321" t="s">
        <v>192</v>
      </c>
      <c r="C176" s="324" t="s">
        <v>0</v>
      </c>
      <c r="D176" s="253" t="s">
        <v>48</v>
      </c>
      <c r="E176" s="165">
        <v>44</v>
      </c>
      <c r="F176" s="169">
        <v>28</v>
      </c>
      <c r="G176" s="106">
        <v>40.200000000000003</v>
      </c>
      <c r="H176" s="145">
        <v>73</v>
      </c>
      <c r="I176" s="169">
        <v>13</v>
      </c>
      <c r="J176" s="106">
        <v>20.3</v>
      </c>
      <c r="K176" s="327" t="s">
        <v>0</v>
      </c>
      <c r="L176" s="329" t="s">
        <v>0</v>
      </c>
      <c r="M176" s="276">
        <v>10</v>
      </c>
      <c r="N176" s="277">
        <f>IF(M176=" "," ",(M176+$L$7-M179))</f>
        <v>10</v>
      </c>
      <c r="O176" s="279">
        <v>500</v>
      </c>
      <c r="P176" s="331">
        <v>42901</v>
      </c>
      <c r="Q176" s="119">
        <v>43221</v>
      </c>
      <c r="R176" s="120">
        <v>43405</v>
      </c>
      <c r="S176" s="283" t="s">
        <v>122</v>
      </c>
      <c r="T176" s="284"/>
      <c r="U176" s="215">
        <v>1</v>
      </c>
      <c r="V176" s="127" t="s">
        <v>0</v>
      </c>
      <c r="W176" s="128">
        <v>1</v>
      </c>
      <c r="X176" s="129">
        <v>1</v>
      </c>
      <c r="Y176" s="130" t="s">
        <v>0</v>
      </c>
      <c r="Z176" s="131" t="s">
        <v>0</v>
      </c>
      <c r="AA176" s="127" t="s">
        <v>0</v>
      </c>
      <c r="AB176" s="132" t="s">
        <v>0</v>
      </c>
      <c r="AC176" s="190" t="s">
        <v>48</v>
      </c>
      <c r="AD176" s="193" t="s">
        <v>76</v>
      </c>
      <c r="AE176" s="192">
        <f>E176+F176/60+G176/60/60</f>
        <v>44.477833333333336</v>
      </c>
      <c r="AF176" s="193" t="s">
        <v>77</v>
      </c>
      <c r="AG176" s="192" t="e">
        <f>E179+F179/60+G179/60/60</f>
        <v>#VALUE!</v>
      </c>
      <c r="AH176" s="199" t="s">
        <v>83</v>
      </c>
      <c r="AI176" s="192" t="e">
        <f>AG176-AE176</f>
        <v>#VALUE!</v>
      </c>
      <c r="AJ176" s="193" t="s">
        <v>85</v>
      </c>
      <c r="AK176" s="192" t="e">
        <f>AI177*60*COS((AE176+AG176)/2*PI()/180)</f>
        <v>#VALUE!</v>
      </c>
      <c r="AL176" s="193" t="s">
        <v>87</v>
      </c>
      <c r="AM176" s="192" t="e">
        <f>AK176*6076.12</f>
        <v>#VALUE!</v>
      </c>
      <c r="AN176" s="193" t="s">
        <v>90</v>
      </c>
      <c r="AO176" s="192">
        <f>AE176*PI()/180</f>
        <v>0.77628463581995122</v>
      </c>
      <c r="AP176" s="193" t="s">
        <v>93</v>
      </c>
      <c r="AQ176" s="192" t="e">
        <f>AG176 *PI()/180</f>
        <v>#VALUE!</v>
      </c>
      <c r="AR176" s="193" t="s">
        <v>95</v>
      </c>
      <c r="AS176" s="192" t="e">
        <f>1*ATAN2(COS(AO176)*SIN(AQ176)-SIN(AO176)*COS(AQ176)*COS(AQ177-AO177),SIN(AQ177-AO177)*COS(AQ176))</f>
        <v>#VALUE!</v>
      </c>
      <c r="AT176" s="194" t="s">
        <v>98</v>
      </c>
      <c r="AU176" s="200" t="e">
        <f>SQRT(AK177*AK177+AK176*AK176)</f>
        <v>#VALUE!</v>
      </c>
    </row>
    <row r="177" spans="1:47" s="101" customFormat="1" ht="15.95" customHeight="1" thickTop="1" thickBot="1" x14ac:dyDescent="0.3">
      <c r="A177" s="154">
        <v>100118392098</v>
      </c>
      <c r="B177" s="322"/>
      <c r="C177" s="325"/>
      <c r="D177" s="253" t="s">
        <v>53</v>
      </c>
      <c r="E177" s="285" t="s">
        <v>73</v>
      </c>
      <c r="F177" s="286"/>
      <c r="G177" s="286"/>
      <c r="H177" s="286"/>
      <c r="I177" s="286"/>
      <c r="J177" s="287"/>
      <c r="K177" s="328"/>
      <c r="L177" s="330"/>
      <c r="M177" s="276"/>
      <c r="N177" s="278"/>
      <c r="O177" s="280"/>
      <c r="P177" s="332"/>
      <c r="Q177" s="350" t="s">
        <v>163</v>
      </c>
      <c r="R177" s="351"/>
      <c r="S177" s="351"/>
      <c r="T177" s="351"/>
      <c r="U177" s="341" t="s">
        <v>103</v>
      </c>
      <c r="V177" s="342"/>
      <c r="W177" s="342"/>
      <c r="X177" s="342"/>
      <c r="Y177" s="343"/>
      <c r="Z177" s="302" t="s">
        <v>164</v>
      </c>
      <c r="AA177" s="303"/>
      <c r="AB177" s="304"/>
      <c r="AC177" s="190" t="s">
        <v>21</v>
      </c>
      <c r="AD177" s="193" t="s">
        <v>78</v>
      </c>
      <c r="AE177" s="192">
        <f>H176+I176/60+J176/60/60</f>
        <v>73.22230555555555</v>
      </c>
      <c r="AF177" s="193" t="s">
        <v>79</v>
      </c>
      <c r="AG177" s="192" t="e">
        <f>H179+I179/60+J179/60/60</f>
        <v>#VALUE!</v>
      </c>
      <c r="AH177" s="199" t="s">
        <v>84</v>
      </c>
      <c r="AI177" s="192" t="e">
        <f>AE177-AG177</f>
        <v>#VALUE!</v>
      </c>
      <c r="AJ177" s="193" t="s">
        <v>86</v>
      </c>
      <c r="AK177" s="192" t="e">
        <f>AI176*60</f>
        <v>#VALUE!</v>
      </c>
      <c r="AL177" s="193" t="s">
        <v>88</v>
      </c>
      <c r="AM177" s="192" t="e">
        <f>AK177*6076.12</f>
        <v>#VALUE!</v>
      </c>
      <c r="AN177" s="193" t="s">
        <v>91</v>
      </c>
      <c r="AO177" s="192">
        <f>AE177*PI()/180</f>
        <v>1.27797031784578</v>
      </c>
      <c r="AP177" s="193" t="s">
        <v>94</v>
      </c>
      <c r="AQ177" s="192" t="e">
        <f>AG177*PI()/180</f>
        <v>#VALUE!</v>
      </c>
      <c r="AR177" s="193" t="s">
        <v>96</v>
      </c>
      <c r="AS177" s="191" t="e">
        <f>IF(360+AS176/(2*PI())*360&gt;360,AS176/(PI())*360,360+AS176/(2*PI())*360)</f>
        <v>#VALUE!</v>
      </c>
      <c r="AT177" s="195"/>
      <c r="AU177" s="195"/>
    </row>
    <row r="178" spans="1:47" s="101" customFormat="1" ht="15.95" customHeight="1" thickBot="1" x14ac:dyDescent="0.3">
      <c r="A178" s="271">
        <v>32</v>
      </c>
      <c r="B178" s="322"/>
      <c r="C178" s="325"/>
      <c r="D178" s="253" t="s">
        <v>54</v>
      </c>
      <c r="E178" s="311" t="s">
        <v>72</v>
      </c>
      <c r="F178" s="312"/>
      <c r="G178" s="312"/>
      <c r="H178" s="312"/>
      <c r="I178" s="312"/>
      <c r="J178" s="313"/>
      <c r="K178" s="107" t="s">
        <v>15</v>
      </c>
      <c r="L178" s="209" t="s">
        <v>99</v>
      </c>
      <c r="M178" s="108" t="s">
        <v>61</v>
      </c>
      <c r="N178" s="109" t="s">
        <v>4</v>
      </c>
      <c r="O178" s="110" t="s">
        <v>17</v>
      </c>
      <c r="P178" s="223" t="s">
        <v>19</v>
      </c>
      <c r="Q178" s="352"/>
      <c r="R178" s="351"/>
      <c r="S178" s="351"/>
      <c r="T178" s="351"/>
      <c r="U178" s="344"/>
      <c r="V178" s="345"/>
      <c r="W178" s="345"/>
      <c r="X178" s="345"/>
      <c r="Y178" s="346"/>
      <c r="Z178" s="305"/>
      <c r="AA178" s="306"/>
      <c r="AB178" s="307"/>
      <c r="AC178" s="196"/>
      <c r="AD178" s="195"/>
      <c r="AE178" s="195"/>
      <c r="AF178" s="195"/>
      <c r="AG178" s="195"/>
      <c r="AH178" s="195"/>
      <c r="AI178" s="195"/>
      <c r="AJ178" s="195"/>
      <c r="AK178" s="195"/>
      <c r="AL178" s="195"/>
      <c r="AM178" s="195"/>
      <c r="AN178" s="195"/>
      <c r="AO178" s="195"/>
      <c r="AP178" s="195"/>
      <c r="AQ178" s="195"/>
      <c r="AR178" s="193" t="s">
        <v>97</v>
      </c>
      <c r="AS178" s="191" t="e">
        <f>61.582*ACOS(SIN(AE176)*SIN(AG176)+COS(AE176)*COS(AG176)*(AE177-AG177))*6076.12</f>
        <v>#VALUE!</v>
      </c>
      <c r="AT178" s="195"/>
      <c r="AU178" s="195"/>
    </row>
    <row r="179" spans="1:47" s="100" customFormat="1" ht="35.1" customHeight="1" thickTop="1" thickBot="1" x14ac:dyDescent="0.3">
      <c r="A179" s="256" t="str">
        <f>IF(Z176=1,"VERIFIED",IF(AA176=1,"CHECKED",IF(V176=1,"RECHECK",IF(X176=1,"VERIFY",IF(Y176=1,"NEED APP","NOT SCHED")))))</f>
        <v>VERIFY</v>
      </c>
      <c r="B179" s="323"/>
      <c r="C179" s="326"/>
      <c r="D179" s="254" t="s">
        <v>21</v>
      </c>
      <c r="E179" s="167" t="s">
        <v>0</v>
      </c>
      <c r="F179" s="171" t="s">
        <v>0</v>
      </c>
      <c r="G179" s="162" t="s">
        <v>0</v>
      </c>
      <c r="H179" s="161" t="s">
        <v>0</v>
      </c>
      <c r="I179" s="171" t="s">
        <v>0</v>
      </c>
      <c r="J179" s="162" t="s">
        <v>0</v>
      </c>
      <c r="K179" s="111" t="str">
        <f>$N$7</f>
        <v xml:space="preserve"> </v>
      </c>
      <c r="L179" s="202" t="str">
        <f>IF(E179=" ","OBS POSN N/A",AU176*6076.12)</f>
        <v>OBS POSN N/A</v>
      </c>
      <c r="M179" s="201">
        <v>0</v>
      </c>
      <c r="N179" s="265" t="str">
        <f>IF(W176=1,"Needs a Photo","Has a Photo")</f>
        <v>Needs a Photo</v>
      </c>
      <c r="O179" s="263" t="s">
        <v>71</v>
      </c>
      <c r="P179" s="225" t="str">
        <f>IF(E179=" ","OBS POSN N/A",(IF(L179&gt;O176,"OFF STA","ON STA")))</f>
        <v>OBS POSN N/A</v>
      </c>
      <c r="Q179" s="353"/>
      <c r="R179" s="354"/>
      <c r="S179" s="354"/>
      <c r="T179" s="354"/>
      <c r="U179" s="347"/>
      <c r="V179" s="348"/>
      <c r="W179" s="348"/>
      <c r="X179" s="348"/>
      <c r="Y179" s="349"/>
      <c r="Z179" s="308"/>
      <c r="AA179" s="309"/>
      <c r="AB179" s="310"/>
      <c r="AC179" s="99"/>
    </row>
    <row r="180" spans="1:47" s="98" customFormat="1" ht="9" customHeight="1" thickTop="1" thickBot="1" x14ac:dyDescent="0.3">
      <c r="A180" s="112" t="s">
        <v>0</v>
      </c>
      <c r="B180" s="113" t="s">
        <v>10</v>
      </c>
      <c r="C180" s="114"/>
      <c r="D180" s="115" t="s">
        <v>11</v>
      </c>
      <c r="E180" s="164" t="s">
        <v>57</v>
      </c>
      <c r="F180" s="164" t="s">
        <v>58</v>
      </c>
      <c r="G180" s="156" t="s">
        <v>59</v>
      </c>
      <c r="H180" s="115" t="s">
        <v>57</v>
      </c>
      <c r="I180" s="164" t="s">
        <v>58</v>
      </c>
      <c r="J180" s="156" t="s">
        <v>59</v>
      </c>
      <c r="K180" s="116" t="s">
        <v>12</v>
      </c>
      <c r="L180" s="117" t="s">
        <v>13</v>
      </c>
      <c r="M180" s="117" t="s">
        <v>16</v>
      </c>
      <c r="N180" s="229" t="s">
        <v>14</v>
      </c>
      <c r="O180" s="118" t="s">
        <v>18</v>
      </c>
      <c r="P180" s="222" t="s">
        <v>67</v>
      </c>
      <c r="Q180" s="121" t="s">
        <v>63</v>
      </c>
      <c r="R180" s="122"/>
      <c r="S180" s="123" t="s">
        <v>20</v>
      </c>
      <c r="T180" s="214"/>
      <c r="U180" s="314" t="s">
        <v>100</v>
      </c>
      <c r="V180" s="339"/>
      <c r="W180" s="339"/>
      <c r="X180" s="339"/>
      <c r="Y180" s="340"/>
      <c r="Z180" s="124" t="s">
        <v>49</v>
      </c>
      <c r="AA180" s="125" t="s">
        <v>50</v>
      </c>
      <c r="AB180" s="126" t="s">
        <v>51</v>
      </c>
      <c r="AC180" s="186"/>
      <c r="AD180" s="187"/>
      <c r="AE180" s="188" t="s">
        <v>80</v>
      </c>
      <c r="AF180" s="187"/>
      <c r="AG180" s="188" t="s">
        <v>81</v>
      </c>
      <c r="AH180" s="188"/>
      <c r="AI180" s="188" t="s">
        <v>82</v>
      </c>
      <c r="AJ180" s="187"/>
      <c r="AK180" s="189" t="s">
        <v>92</v>
      </c>
      <c r="AL180" s="187"/>
      <c r="AM180" s="188"/>
      <c r="AN180" s="187"/>
      <c r="AO180" s="189" t="s">
        <v>89</v>
      </c>
      <c r="AP180" s="187"/>
      <c r="AQ180" s="188"/>
      <c r="AR180" s="187"/>
      <c r="AS180" s="188"/>
      <c r="AT180" s="187"/>
      <c r="AU180" s="187"/>
    </row>
    <row r="181" spans="1:47" s="101" customFormat="1" ht="15.95" customHeight="1" thickBot="1" x14ac:dyDescent="0.3">
      <c r="A181" s="105">
        <v>0</v>
      </c>
      <c r="B181" s="321" t="s">
        <v>193</v>
      </c>
      <c r="C181" s="324" t="s">
        <v>0</v>
      </c>
      <c r="D181" s="253" t="s">
        <v>48</v>
      </c>
      <c r="E181" s="165">
        <v>44</v>
      </c>
      <c r="F181" s="169">
        <v>28</v>
      </c>
      <c r="G181" s="106">
        <v>39.700000000000003</v>
      </c>
      <c r="H181" s="145">
        <v>73</v>
      </c>
      <c r="I181" s="169">
        <v>13</v>
      </c>
      <c r="J181" s="106">
        <v>21.5</v>
      </c>
      <c r="K181" s="327" t="s">
        <v>0</v>
      </c>
      <c r="L181" s="329" t="s">
        <v>0</v>
      </c>
      <c r="M181" s="276">
        <v>10</v>
      </c>
      <c r="N181" s="277">
        <f>IF(M181=" "," ",(M181+$L$7-M184))</f>
        <v>10</v>
      </c>
      <c r="O181" s="279">
        <v>500</v>
      </c>
      <c r="P181" s="331">
        <v>42901</v>
      </c>
      <c r="Q181" s="119">
        <v>43221</v>
      </c>
      <c r="R181" s="120">
        <v>43405</v>
      </c>
      <c r="S181" s="283" t="s">
        <v>122</v>
      </c>
      <c r="T181" s="284"/>
      <c r="U181" s="215">
        <v>1</v>
      </c>
      <c r="V181" s="127" t="s">
        <v>0</v>
      </c>
      <c r="W181" s="128">
        <v>1</v>
      </c>
      <c r="X181" s="129">
        <v>1</v>
      </c>
      <c r="Y181" s="130" t="s">
        <v>0</v>
      </c>
      <c r="Z181" s="131" t="s">
        <v>0</v>
      </c>
      <c r="AA181" s="127" t="s">
        <v>0</v>
      </c>
      <c r="AB181" s="132" t="s">
        <v>0</v>
      </c>
      <c r="AC181" s="190" t="s">
        <v>48</v>
      </c>
      <c r="AD181" s="193" t="s">
        <v>76</v>
      </c>
      <c r="AE181" s="192">
        <f>E181+F181/60+G181/60/60</f>
        <v>44.477694444444445</v>
      </c>
      <c r="AF181" s="193" t="s">
        <v>77</v>
      </c>
      <c r="AG181" s="192" t="e">
        <f>E184+F184/60+G184/60/60</f>
        <v>#VALUE!</v>
      </c>
      <c r="AH181" s="199" t="s">
        <v>83</v>
      </c>
      <c r="AI181" s="192" t="e">
        <f>AG181-AE181</f>
        <v>#VALUE!</v>
      </c>
      <c r="AJ181" s="193" t="s">
        <v>85</v>
      </c>
      <c r="AK181" s="192" t="e">
        <f>AI182*60*COS((AE181+AG181)/2*PI()/180)</f>
        <v>#VALUE!</v>
      </c>
      <c r="AL181" s="193" t="s">
        <v>87</v>
      </c>
      <c r="AM181" s="192" t="e">
        <f>AK181*6076.12</f>
        <v>#VALUE!</v>
      </c>
      <c r="AN181" s="193" t="s">
        <v>90</v>
      </c>
      <c r="AO181" s="192">
        <f>AE181*PI()/180</f>
        <v>0.77628221175154566</v>
      </c>
      <c r="AP181" s="193" t="s">
        <v>93</v>
      </c>
      <c r="AQ181" s="192" t="e">
        <f>AG181 *PI()/180</f>
        <v>#VALUE!</v>
      </c>
      <c r="AR181" s="193" t="s">
        <v>95</v>
      </c>
      <c r="AS181" s="192" t="e">
        <f>1*ATAN2(COS(AO181)*SIN(AQ181)-SIN(AO181)*COS(AQ181)*COS(AQ182-AO182),SIN(AQ182-AO182)*COS(AQ181))</f>
        <v>#VALUE!</v>
      </c>
      <c r="AT181" s="194" t="s">
        <v>98</v>
      </c>
      <c r="AU181" s="200" t="e">
        <f>SQRT(AK182*AK182+AK181*AK181)</f>
        <v>#VALUE!</v>
      </c>
    </row>
    <row r="182" spans="1:47" s="101" customFormat="1" ht="15.95" customHeight="1" thickTop="1" thickBot="1" x14ac:dyDescent="0.3">
      <c r="A182" s="154">
        <v>100118392090</v>
      </c>
      <c r="B182" s="322"/>
      <c r="C182" s="325"/>
      <c r="D182" s="253" t="s">
        <v>53</v>
      </c>
      <c r="E182" s="285" t="s">
        <v>73</v>
      </c>
      <c r="F182" s="286"/>
      <c r="G182" s="286"/>
      <c r="H182" s="286"/>
      <c r="I182" s="286"/>
      <c r="J182" s="287"/>
      <c r="K182" s="328"/>
      <c r="L182" s="330"/>
      <c r="M182" s="276"/>
      <c r="N182" s="278"/>
      <c r="O182" s="280"/>
      <c r="P182" s="332"/>
      <c r="Q182" s="350" t="s">
        <v>163</v>
      </c>
      <c r="R182" s="351"/>
      <c r="S182" s="351"/>
      <c r="T182" s="351"/>
      <c r="U182" s="341" t="s">
        <v>103</v>
      </c>
      <c r="V182" s="342"/>
      <c r="W182" s="342"/>
      <c r="X182" s="342"/>
      <c r="Y182" s="343"/>
      <c r="Z182" s="302" t="s">
        <v>164</v>
      </c>
      <c r="AA182" s="303"/>
      <c r="AB182" s="304"/>
      <c r="AC182" s="190" t="s">
        <v>21</v>
      </c>
      <c r="AD182" s="193" t="s">
        <v>78</v>
      </c>
      <c r="AE182" s="192">
        <f>H181+I181/60+J181/60/60</f>
        <v>73.222638888888895</v>
      </c>
      <c r="AF182" s="193" t="s">
        <v>79</v>
      </c>
      <c r="AG182" s="192" t="e">
        <f>H184+I184/60+J184/60/60</f>
        <v>#VALUE!</v>
      </c>
      <c r="AH182" s="199" t="s">
        <v>84</v>
      </c>
      <c r="AI182" s="192" t="e">
        <f>AE182-AG182</f>
        <v>#VALUE!</v>
      </c>
      <c r="AJ182" s="193" t="s">
        <v>86</v>
      </c>
      <c r="AK182" s="192" t="e">
        <f>AI181*60</f>
        <v>#VALUE!</v>
      </c>
      <c r="AL182" s="193" t="s">
        <v>88</v>
      </c>
      <c r="AM182" s="192" t="e">
        <f>AK182*6076.12</f>
        <v>#VALUE!</v>
      </c>
      <c r="AN182" s="193" t="s">
        <v>91</v>
      </c>
      <c r="AO182" s="192">
        <f>AE182*PI()/180</f>
        <v>1.2779761356099535</v>
      </c>
      <c r="AP182" s="193" t="s">
        <v>94</v>
      </c>
      <c r="AQ182" s="192" t="e">
        <f>AG182*PI()/180</f>
        <v>#VALUE!</v>
      </c>
      <c r="AR182" s="193" t="s">
        <v>96</v>
      </c>
      <c r="AS182" s="191" t="e">
        <f>IF(360+AS181/(2*PI())*360&gt;360,AS181/(PI())*360,360+AS181/(2*PI())*360)</f>
        <v>#VALUE!</v>
      </c>
      <c r="AT182" s="195"/>
      <c r="AU182" s="195"/>
    </row>
    <row r="183" spans="1:47" s="101" customFormat="1" ht="15.95" customHeight="1" thickBot="1" x14ac:dyDescent="0.3">
      <c r="A183" s="271">
        <v>33</v>
      </c>
      <c r="B183" s="322"/>
      <c r="C183" s="325"/>
      <c r="D183" s="253" t="s">
        <v>54</v>
      </c>
      <c r="E183" s="311" t="s">
        <v>72</v>
      </c>
      <c r="F183" s="312"/>
      <c r="G183" s="312"/>
      <c r="H183" s="312"/>
      <c r="I183" s="312"/>
      <c r="J183" s="313"/>
      <c r="K183" s="107" t="s">
        <v>15</v>
      </c>
      <c r="L183" s="209" t="s">
        <v>99</v>
      </c>
      <c r="M183" s="108" t="s">
        <v>61</v>
      </c>
      <c r="N183" s="109" t="s">
        <v>4</v>
      </c>
      <c r="O183" s="110" t="s">
        <v>17</v>
      </c>
      <c r="P183" s="223" t="s">
        <v>19</v>
      </c>
      <c r="Q183" s="352"/>
      <c r="R183" s="351"/>
      <c r="S183" s="351"/>
      <c r="T183" s="351"/>
      <c r="U183" s="344"/>
      <c r="V183" s="345"/>
      <c r="W183" s="345"/>
      <c r="X183" s="345"/>
      <c r="Y183" s="346"/>
      <c r="Z183" s="305"/>
      <c r="AA183" s="306"/>
      <c r="AB183" s="307"/>
      <c r="AC183" s="196"/>
      <c r="AD183" s="195"/>
      <c r="AE183" s="195"/>
      <c r="AF183" s="195"/>
      <c r="AG183" s="195"/>
      <c r="AH183" s="195"/>
      <c r="AI183" s="195"/>
      <c r="AJ183" s="195"/>
      <c r="AK183" s="195"/>
      <c r="AL183" s="195"/>
      <c r="AM183" s="195"/>
      <c r="AN183" s="195"/>
      <c r="AO183" s="195"/>
      <c r="AP183" s="195"/>
      <c r="AQ183" s="195"/>
      <c r="AR183" s="193" t="s">
        <v>97</v>
      </c>
      <c r="AS183" s="191" t="e">
        <f>61.582*ACOS(SIN(AE181)*SIN(AG181)+COS(AE181)*COS(AG181)*(AE182-AG182))*6076.12</f>
        <v>#VALUE!</v>
      </c>
      <c r="AT183" s="195"/>
      <c r="AU183" s="195"/>
    </row>
    <row r="184" spans="1:47" s="100" customFormat="1" ht="35.1" customHeight="1" thickTop="1" thickBot="1" x14ac:dyDescent="0.3">
      <c r="A184" s="256" t="str">
        <f>IF(Z181=1,"VERIFIED",IF(AA181=1,"CHECKED",IF(V181=1,"RECHECK",IF(X181=1,"VERIFY",IF(Y181=1,"NEED APP","NOT SCHED")))))</f>
        <v>VERIFY</v>
      </c>
      <c r="B184" s="323"/>
      <c r="C184" s="326"/>
      <c r="D184" s="254" t="s">
        <v>21</v>
      </c>
      <c r="E184" s="167" t="s">
        <v>0</v>
      </c>
      <c r="F184" s="171" t="s">
        <v>0</v>
      </c>
      <c r="G184" s="162" t="s">
        <v>0</v>
      </c>
      <c r="H184" s="161" t="s">
        <v>0</v>
      </c>
      <c r="I184" s="171" t="s">
        <v>0</v>
      </c>
      <c r="J184" s="162" t="s">
        <v>0</v>
      </c>
      <c r="K184" s="111" t="str">
        <f>$N$7</f>
        <v xml:space="preserve"> </v>
      </c>
      <c r="L184" s="202" t="str">
        <f>IF(E184=" ","OBS POSN N/A",AU181*6076.12)</f>
        <v>OBS POSN N/A</v>
      </c>
      <c r="M184" s="201">
        <v>0</v>
      </c>
      <c r="N184" s="265" t="str">
        <f>IF(W181=1,"Needs a Photo","Has a Photo")</f>
        <v>Needs a Photo</v>
      </c>
      <c r="O184" s="263" t="s">
        <v>71</v>
      </c>
      <c r="P184" s="225" t="str">
        <f>IF(E184=" ","OBS POSN N/A",(IF(L184&gt;O181,"OFF STA","ON STA")))</f>
        <v>OBS POSN N/A</v>
      </c>
      <c r="Q184" s="353"/>
      <c r="R184" s="354"/>
      <c r="S184" s="354"/>
      <c r="T184" s="354"/>
      <c r="U184" s="347"/>
      <c r="V184" s="348"/>
      <c r="W184" s="348"/>
      <c r="X184" s="348"/>
      <c r="Y184" s="349"/>
      <c r="Z184" s="308"/>
      <c r="AA184" s="309"/>
      <c r="AB184" s="310"/>
      <c r="AC184" s="99"/>
    </row>
    <row r="185" spans="1:47" s="98" customFormat="1" ht="9" customHeight="1" thickTop="1" thickBot="1" x14ac:dyDescent="0.3">
      <c r="A185" s="185"/>
      <c r="B185" s="113" t="s">
        <v>10</v>
      </c>
      <c r="C185" s="114"/>
      <c r="D185" s="115" t="s">
        <v>11</v>
      </c>
      <c r="E185" s="164" t="s">
        <v>57</v>
      </c>
      <c r="F185" s="164" t="s">
        <v>58</v>
      </c>
      <c r="G185" s="156" t="s">
        <v>59</v>
      </c>
      <c r="H185" s="115" t="s">
        <v>57</v>
      </c>
      <c r="I185" s="164" t="s">
        <v>58</v>
      </c>
      <c r="J185" s="156" t="s">
        <v>59</v>
      </c>
      <c r="K185" s="116" t="s">
        <v>12</v>
      </c>
      <c r="L185" s="117" t="s">
        <v>13</v>
      </c>
      <c r="M185" s="117" t="s">
        <v>16</v>
      </c>
      <c r="N185" s="229" t="s">
        <v>14</v>
      </c>
      <c r="O185" s="118" t="s">
        <v>18</v>
      </c>
      <c r="P185" s="222" t="s">
        <v>67</v>
      </c>
      <c r="Q185" s="121" t="s">
        <v>63</v>
      </c>
      <c r="R185" s="122"/>
      <c r="S185" s="123" t="s">
        <v>20</v>
      </c>
      <c r="T185" s="214"/>
      <c r="U185" s="314" t="s">
        <v>100</v>
      </c>
      <c r="V185" s="339"/>
      <c r="W185" s="339"/>
      <c r="X185" s="339"/>
      <c r="Y185" s="340"/>
      <c r="Z185" s="124" t="s">
        <v>49</v>
      </c>
      <c r="AA185" s="125" t="s">
        <v>50</v>
      </c>
      <c r="AB185" s="126" t="s">
        <v>51</v>
      </c>
      <c r="AC185" s="186"/>
      <c r="AD185" s="187"/>
      <c r="AE185" s="188" t="s">
        <v>80</v>
      </c>
      <c r="AF185" s="187"/>
      <c r="AG185" s="188" t="s">
        <v>81</v>
      </c>
      <c r="AH185" s="188"/>
      <c r="AI185" s="188" t="s">
        <v>82</v>
      </c>
      <c r="AJ185" s="187"/>
      <c r="AK185" s="189" t="s">
        <v>92</v>
      </c>
      <c r="AL185" s="187"/>
      <c r="AM185" s="188"/>
      <c r="AN185" s="187"/>
      <c r="AO185" s="189" t="s">
        <v>89</v>
      </c>
      <c r="AP185" s="187"/>
      <c r="AQ185" s="188"/>
      <c r="AR185" s="187"/>
      <c r="AS185" s="188"/>
      <c r="AT185" s="187"/>
      <c r="AU185" s="187"/>
    </row>
    <row r="186" spans="1:47" s="101" customFormat="1" ht="15.95" customHeight="1" thickBot="1" x14ac:dyDescent="0.3">
      <c r="A186" s="105">
        <v>0</v>
      </c>
      <c r="B186" s="321" t="s">
        <v>194</v>
      </c>
      <c r="C186" s="324" t="s">
        <v>0</v>
      </c>
      <c r="D186" s="253" t="s">
        <v>48</v>
      </c>
      <c r="E186" s="165">
        <v>44</v>
      </c>
      <c r="F186" s="169">
        <v>28</v>
      </c>
      <c r="G186" s="106">
        <v>34</v>
      </c>
      <c r="H186" s="145">
        <v>73</v>
      </c>
      <c r="I186" s="169">
        <v>13</v>
      </c>
      <c r="J186" s="106">
        <v>19</v>
      </c>
      <c r="K186" s="327" t="s">
        <v>0</v>
      </c>
      <c r="L186" s="329" t="s">
        <v>0</v>
      </c>
      <c r="M186" s="276">
        <v>9</v>
      </c>
      <c r="N186" s="277">
        <f>IF(M186=" "," ",(M186+$L$7-M189))</f>
        <v>9</v>
      </c>
      <c r="O186" s="279">
        <v>50</v>
      </c>
      <c r="P186" s="331">
        <v>42901</v>
      </c>
      <c r="Q186" s="119">
        <v>43221</v>
      </c>
      <c r="R186" s="120">
        <v>43405</v>
      </c>
      <c r="S186" s="283" t="s">
        <v>122</v>
      </c>
      <c r="T186" s="284"/>
      <c r="U186" s="215">
        <v>1</v>
      </c>
      <c r="V186" s="127" t="s">
        <v>0</v>
      </c>
      <c r="W186" s="128">
        <v>1</v>
      </c>
      <c r="X186" s="129">
        <v>1</v>
      </c>
      <c r="Y186" s="130" t="s">
        <v>0</v>
      </c>
      <c r="Z186" s="131" t="s">
        <v>0</v>
      </c>
      <c r="AA186" s="127" t="s">
        <v>0</v>
      </c>
      <c r="AB186" s="132" t="s">
        <v>0</v>
      </c>
      <c r="AC186" s="190" t="s">
        <v>48</v>
      </c>
      <c r="AD186" s="193" t="s">
        <v>76</v>
      </c>
      <c r="AE186" s="192">
        <f>E186+F186/60+G186/60/60</f>
        <v>44.476111111111116</v>
      </c>
      <c r="AF186" s="193" t="s">
        <v>77</v>
      </c>
      <c r="AG186" s="192" t="e">
        <f>E189+F189/60+G189/60/60</f>
        <v>#VALUE!</v>
      </c>
      <c r="AH186" s="199" t="s">
        <v>83</v>
      </c>
      <c r="AI186" s="192" t="e">
        <f>AG186-AE186</f>
        <v>#VALUE!</v>
      </c>
      <c r="AJ186" s="193" t="s">
        <v>85</v>
      </c>
      <c r="AK186" s="192" t="e">
        <f>AI187*60*COS((AE186+AG186)/2*PI()/180)</f>
        <v>#VALUE!</v>
      </c>
      <c r="AL186" s="193" t="s">
        <v>87</v>
      </c>
      <c r="AM186" s="192" t="e">
        <f>AK186*6076.12</f>
        <v>#VALUE!</v>
      </c>
      <c r="AN186" s="193" t="s">
        <v>90</v>
      </c>
      <c r="AO186" s="192">
        <f>AE186*PI()/180</f>
        <v>0.77625457737172254</v>
      </c>
      <c r="AP186" s="193" t="s">
        <v>93</v>
      </c>
      <c r="AQ186" s="192" t="e">
        <f>AG186 *PI()/180</f>
        <v>#VALUE!</v>
      </c>
      <c r="AR186" s="193" t="s">
        <v>95</v>
      </c>
      <c r="AS186" s="192" t="e">
        <f>1*ATAN2(COS(AO186)*SIN(AQ186)-SIN(AO186)*COS(AQ186)*COS(AQ187-AO187),SIN(AQ187-AO187)*COS(AQ186))</f>
        <v>#VALUE!</v>
      </c>
      <c r="AT186" s="194" t="s">
        <v>98</v>
      </c>
      <c r="AU186" s="200" t="e">
        <f>SQRT(AK187*AK187+AK186*AK186)</f>
        <v>#VALUE!</v>
      </c>
    </row>
    <row r="187" spans="1:47" s="101" customFormat="1" ht="15.95" customHeight="1" thickTop="1" thickBot="1" x14ac:dyDescent="0.3">
      <c r="A187" s="154">
        <v>100118392149</v>
      </c>
      <c r="B187" s="322"/>
      <c r="C187" s="325"/>
      <c r="D187" s="253" t="s">
        <v>53</v>
      </c>
      <c r="E187" s="285" t="s">
        <v>73</v>
      </c>
      <c r="F187" s="286"/>
      <c r="G187" s="286"/>
      <c r="H187" s="286"/>
      <c r="I187" s="286"/>
      <c r="J187" s="287"/>
      <c r="K187" s="328"/>
      <c r="L187" s="330"/>
      <c r="M187" s="276"/>
      <c r="N187" s="278"/>
      <c r="O187" s="280"/>
      <c r="P187" s="332"/>
      <c r="Q187" s="350" t="s">
        <v>163</v>
      </c>
      <c r="R187" s="351"/>
      <c r="S187" s="351"/>
      <c r="T187" s="351"/>
      <c r="U187" s="341" t="s">
        <v>103</v>
      </c>
      <c r="V187" s="342"/>
      <c r="W187" s="342"/>
      <c r="X187" s="342"/>
      <c r="Y187" s="343"/>
      <c r="Z187" s="302" t="s">
        <v>164</v>
      </c>
      <c r="AA187" s="303"/>
      <c r="AB187" s="304"/>
      <c r="AC187" s="190" t="s">
        <v>21</v>
      </c>
      <c r="AD187" s="193" t="s">
        <v>78</v>
      </c>
      <c r="AE187" s="192">
        <f>H186+I186/60+J186/60/60</f>
        <v>73.221944444444446</v>
      </c>
      <c r="AF187" s="193" t="s">
        <v>79</v>
      </c>
      <c r="AG187" s="192" t="e">
        <f>H189+I189/60+J189/60/60</f>
        <v>#VALUE!</v>
      </c>
      <c r="AH187" s="199" t="s">
        <v>84</v>
      </c>
      <c r="AI187" s="192" t="e">
        <f>AE187-AG187</f>
        <v>#VALUE!</v>
      </c>
      <c r="AJ187" s="193" t="s">
        <v>86</v>
      </c>
      <c r="AK187" s="192" t="e">
        <f>AI186*60</f>
        <v>#VALUE!</v>
      </c>
      <c r="AL187" s="193" t="s">
        <v>88</v>
      </c>
      <c r="AM187" s="192" t="e">
        <f>AK187*6076.12</f>
        <v>#VALUE!</v>
      </c>
      <c r="AN187" s="193" t="s">
        <v>91</v>
      </c>
      <c r="AO187" s="192">
        <f>AE187*PI()/180</f>
        <v>1.2779640152679257</v>
      </c>
      <c r="AP187" s="193" t="s">
        <v>94</v>
      </c>
      <c r="AQ187" s="192" t="e">
        <f>AG187*PI()/180</f>
        <v>#VALUE!</v>
      </c>
      <c r="AR187" s="193" t="s">
        <v>96</v>
      </c>
      <c r="AS187" s="191" t="e">
        <f>IF(360+AS186/(2*PI())*360&gt;360,AS186/(PI())*360,360+AS186/(2*PI())*360)</f>
        <v>#VALUE!</v>
      </c>
      <c r="AT187" s="195"/>
      <c r="AU187" s="195"/>
    </row>
    <row r="188" spans="1:47" s="101" customFormat="1" ht="15.95" customHeight="1" thickBot="1" x14ac:dyDescent="0.3">
      <c r="A188" s="271">
        <v>34</v>
      </c>
      <c r="B188" s="322"/>
      <c r="C188" s="325"/>
      <c r="D188" s="253" t="s">
        <v>54</v>
      </c>
      <c r="E188" s="311" t="s">
        <v>72</v>
      </c>
      <c r="F188" s="312"/>
      <c r="G188" s="312"/>
      <c r="H188" s="312"/>
      <c r="I188" s="312"/>
      <c r="J188" s="313"/>
      <c r="K188" s="107" t="s">
        <v>15</v>
      </c>
      <c r="L188" s="209" t="s">
        <v>99</v>
      </c>
      <c r="M188" s="108" t="s">
        <v>61</v>
      </c>
      <c r="N188" s="109" t="s">
        <v>4</v>
      </c>
      <c r="O188" s="110" t="s">
        <v>17</v>
      </c>
      <c r="P188" s="223" t="s">
        <v>19</v>
      </c>
      <c r="Q188" s="352"/>
      <c r="R188" s="351"/>
      <c r="S188" s="351"/>
      <c r="T188" s="351"/>
      <c r="U188" s="344"/>
      <c r="V188" s="345"/>
      <c r="W188" s="345"/>
      <c r="X188" s="345"/>
      <c r="Y188" s="346"/>
      <c r="Z188" s="305"/>
      <c r="AA188" s="306"/>
      <c r="AB188" s="307"/>
      <c r="AC188" s="196"/>
      <c r="AD188" s="195"/>
      <c r="AE188" s="195"/>
      <c r="AF188" s="195"/>
      <c r="AG188" s="195"/>
      <c r="AH188" s="195"/>
      <c r="AI188" s="195"/>
      <c r="AJ188" s="195"/>
      <c r="AK188" s="195"/>
      <c r="AL188" s="195"/>
      <c r="AM188" s="195"/>
      <c r="AN188" s="195"/>
      <c r="AO188" s="195"/>
      <c r="AP188" s="195"/>
      <c r="AQ188" s="195"/>
      <c r="AR188" s="193" t="s">
        <v>97</v>
      </c>
      <c r="AS188" s="191" t="e">
        <f>61.582*ACOS(SIN(AE186)*SIN(AG186)+COS(AE186)*COS(AG186)*(AE187-AG187))*6076.12</f>
        <v>#VALUE!</v>
      </c>
      <c r="AT188" s="195"/>
      <c r="AU188" s="195"/>
    </row>
    <row r="189" spans="1:47" s="100" customFormat="1" ht="35.1" customHeight="1" thickTop="1" thickBot="1" x14ac:dyDescent="0.3">
      <c r="A189" s="256" t="str">
        <f>IF(Z186=1,"VERIFIED",IF(AA186=1,"CHECKED",IF(V186=1,"RECHECK",IF(X186=1,"VERIFY",IF(Y186=1,"NEED APP","NOT SCHED")))))</f>
        <v>VERIFY</v>
      </c>
      <c r="B189" s="323"/>
      <c r="C189" s="326"/>
      <c r="D189" s="254" t="s">
        <v>21</v>
      </c>
      <c r="E189" s="167" t="s">
        <v>0</v>
      </c>
      <c r="F189" s="171" t="s">
        <v>0</v>
      </c>
      <c r="G189" s="162" t="s">
        <v>0</v>
      </c>
      <c r="H189" s="161" t="s">
        <v>0</v>
      </c>
      <c r="I189" s="171" t="s">
        <v>0</v>
      </c>
      <c r="J189" s="162" t="s">
        <v>0</v>
      </c>
      <c r="K189" s="111" t="str">
        <f>$N$7</f>
        <v xml:space="preserve"> </v>
      </c>
      <c r="L189" s="202" t="str">
        <f>IF(E189=" ","OBS POSN N/A",AU186*6076.12)</f>
        <v>OBS POSN N/A</v>
      </c>
      <c r="M189" s="201">
        <v>0</v>
      </c>
      <c r="N189" s="265" t="str">
        <f>IF(W186=1,"Needs a Photo","Has a Photo")</f>
        <v>Needs a Photo</v>
      </c>
      <c r="O189" s="263" t="s">
        <v>71</v>
      </c>
      <c r="P189" s="225" t="str">
        <f>IF(E189=" ","OBS POSN N/A",(IF(L189&gt;O186,"OFF STA","ON STA")))</f>
        <v>OBS POSN N/A</v>
      </c>
      <c r="Q189" s="353"/>
      <c r="R189" s="354"/>
      <c r="S189" s="354"/>
      <c r="T189" s="354"/>
      <c r="U189" s="347"/>
      <c r="V189" s="348"/>
      <c r="W189" s="348"/>
      <c r="X189" s="348"/>
      <c r="Y189" s="349"/>
      <c r="Z189" s="308"/>
      <c r="AA189" s="309"/>
      <c r="AB189" s="310"/>
      <c r="AC189" s="99"/>
    </row>
    <row r="190" spans="1:47" s="98" customFormat="1" ht="9" customHeight="1" thickTop="1" thickBot="1" x14ac:dyDescent="0.3">
      <c r="A190" s="185"/>
      <c r="B190" s="113" t="s">
        <v>10</v>
      </c>
      <c r="C190" s="114"/>
      <c r="D190" s="115" t="s">
        <v>11</v>
      </c>
      <c r="E190" s="164" t="s">
        <v>57</v>
      </c>
      <c r="F190" s="164" t="s">
        <v>58</v>
      </c>
      <c r="G190" s="156" t="s">
        <v>59</v>
      </c>
      <c r="H190" s="115" t="s">
        <v>57</v>
      </c>
      <c r="I190" s="164" t="s">
        <v>58</v>
      </c>
      <c r="J190" s="156" t="s">
        <v>59</v>
      </c>
      <c r="K190" s="116" t="s">
        <v>12</v>
      </c>
      <c r="L190" s="117" t="s">
        <v>13</v>
      </c>
      <c r="M190" s="117" t="s">
        <v>16</v>
      </c>
      <c r="N190" s="229" t="s">
        <v>14</v>
      </c>
      <c r="O190" s="118" t="s">
        <v>18</v>
      </c>
      <c r="P190" s="222" t="s">
        <v>67</v>
      </c>
      <c r="Q190" s="121" t="s">
        <v>63</v>
      </c>
      <c r="R190" s="122"/>
      <c r="S190" s="123" t="s">
        <v>20</v>
      </c>
      <c r="T190" s="214"/>
      <c r="U190" s="314" t="s">
        <v>100</v>
      </c>
      <c r="V190" s="339"/>
      <c r="W190" s="339"/>
      <c r="X190" s="339"/>
      <c r="Y190" s="340"/>
      <c r="Z190" s="124" t="s">
        <v>49</v>
      </c>
      <c r="AA190" s="125" t="s">
        <v>50</v>
      </c>
      <c r="AB190" s="126" t="s">
        <v>51</v>
      </c>
      <c r="AC190" s="186"/>
      <c r="AD190" s="187"/>
      <c r="AE190" s="188" t="s">
        <v>80</v>
      </c>
      <c r="AF190" s="187"/>
      <c r="AG190" s="188" t="s">
        <v>81</v>
      </c>
      <c r="AH190" s="188"/>
      <c r="AI190" s="188" t="s">
        <v>82</v>
      </c>
      <c r="AJ190" s="187"/>
      <c r="AK190" s="189" t="s">
        <v>92</v>
      </c>
      <c r="AL190" s="187"/>
      <c r="AM190" s="188"/>
      <c r="AN190" s="187"/>
      <c r="AO190" s="189" t="s">
        <v>89</v>
      </c>
      <c r="AP190" s="187"/>
      <c r="AQ190" s="188"/>
      <c r="AR190" s="187"/>
      <c r="AS190" s="188"/>
      <c r="AT190" s="187"/>
      <c r="AU190" s="187"/>
    </row>
    <row r="191" spans="1:47" s="101" customFormat="1" ht="15.95" customHeight="1" thickBot="1" x14ac:dyDescent="0.3">
      <c r="A191" s="105">
        <v>39660</v>
      </c>
      <c r="B191" s="321" t="s">
        <v>195</v>
      </c>
      <c r="C191" s="324" t="s">
        <v>0</v>
      </c>
      <c r="D191" s="253" t="s">
        <v>48</v>
      </c>
      <c r="E191" s="165">
        <v>44</v>
      </c>
      <c r="F191" s="169">
        <v>28</v>
      </c>
      <c r="G191" s="106">
        <v>30.12</v>
      </c>
      <c r="H191" s="145">
        <v>73</v>
      </c>
      <c r="I191" s="169">
        <v>13</v>
      </c>
      <c r="J191" s="106">
        <v>18.48</v>
      </c>
      <c r="K191" s="327" t="s">
        <v>0</v>
      </c>
      <c r="L191" s="329" t="s">
        <v>0</v>
      </c>
      <c r="M191" s="276">
        <v>16</v>
      </c>
      <c r="N191" s="277">
        <f>IF(M191=" "," ",(M191+$L$7-M194))</f>
        <v>16</v>
      </c>
      <c r="O191" s="279">
        <v>25</v>
      </c>
      <c r="P191" s="470">
        <v>42159</v>
      </c>
      <c r="Q191" s="119" t="s">
        <v>123</v>
      </c>
      <c r="R191" s="120" t="s">
        <v>0</v>
      </c>
      <c r="S191" s="283" t="s">
        <v>173</v>
      </c>
      <c r="T191" s="284"/>
      <c r="U191" s="215">
        <v>1</v>
      </c>
      <c r="V191" s="127" t="s">
        <v>0</v>
      </c>
      <c r="W191" s="128">
        <v>1</v>
      </c>
      <c r="X191" s="129">
        <v>1</v>
      </c>
      <c r="Y191" s="130" t="s">
        <v>0</v>
      </c>
      <c r="Z191" s="131" t="s">
        <v>0</v>
      </c>
      <c r="AA191" s="127" t="s">
        <v>0</v>
      </c>
      <c r="AB191" s="132" t="s">
        <v>0</v>
      </c>
      <c r="AC191" s="190" t="s">
        <v>48</v>
      </c>
      <c r="AD191" s="193" t="s">
        <v>76</v>
      </c>
      <c r="AE191" s="192">
        <f>E191+F191/60+G191/60/60</f>
        <v>44.475033333333336</v>
      </c>
      <c r="AF191" s="193" t="s">
        <v>77</v>
      </c>
      <c r="AG191" s="192" t="e">
        <f>E194+F194/60+G194/60/60</f>
        <v>#VALUE!</v>
      </c>
      <c r="AH191" s="199" t="s">
        <v>83</v>
      </c>
      <c r="AI191" s="192" t="e">
        <f>AG191-AE191</f>
        <v>#VALUE!</v>
      </c>
      <c r="AJ191" s="193" t="s">
        <v>85</v>
      </c>
      <c r="AK191" s="192" t="e">
        <f>AI192*60*COS((AE191+AG191)/2*PI()/180)</f>
        <v>#VALUE!</v>
      </c>
      <c r="AL191" s="193" t="s">
        <v>87</v>
      </c>
      <c r="AM191" s="192" t="e">
        <f>AK191*6076.12</f>
        <v>#VALUE!</v>
      </c>
      <c r="AN191" s="193" t="s">
        <v>90</v>
      </c>
      <c r="AO191" s="192">
        <f>AE191*PI()/180</f>
        <v>0.77623576660089544</v>
      </c>
      <c r="AP191" s="193" t="s">
        <v>93</v>
      </c>
      <c r="AQ191" s="192" t="e">
        <f>AG191 *PI()/180</f>
        <v>#VALUE!</v>
      </c>
      <c r="AR191" s="193" t="s">
        <v>95</v>
      </c>
      <c r="AS191" s="192" t="e">
        <f>1*ATAN2(COS(AO191)*SIN(AQ191)-SIN(AO191)*COS(AQ191)*COS(AQ192-AO192),SIN(AQ192-AO192)*COS(AQ191))</f>
        <v>#VALUE!</v>
      </c>
      <c r="AT191" s="194" t="s">
        <v>98</v>
      </c>
      <c r="AU191" s="200" t="e">
        <f>SQRT(AK192*AK192+AK191*AK191)</f>
        <v>#VALUE!</v>
      </c>
    </row>
    <row r="192" spans="1:47" s="101" customFormat="1" ht="15.95" customHeight="1" thickTop="1" thickBot="1" x14ac:dyDescent="0.3">
      <c r="A192" s="154">
        <v>200100219543</v>
      </c>
      <c r="B192" s="322"/>
      <c r="C192" s="325"/>
      <c r="D192" s="253" t="s">
        <v>53</v>
      </c>
      <c r="E192" s="166">
        <f t="shared" ref="E192:J192" si="38">E191</f>
        <v>44</v>
      </c>
      <c r="F192" s="170">
        <f t="shared" si="38"/>
        <v>28</v>
      </c>
      <c r="G192" s="159">
        <f t="shared" si="38"/>
        <v>30.12</v>
      </c>
      <c r="H192" s="133">
        <f t="shared" si="38"/>
        <v>73</v>
      </c>
      <c r="I192" s="170">
        <f t="shared" si="38"/>
        <v>13</v>
      </c>
      <c r="J192" s="160">
        <f t="shared" si="38"/>
        <v>18.48</v>
      </c>
      <c r="K192" s="328"/>
      <c r="L192" s="330"/>
      <c r="M192" s="276"/>
      <c r="N192" s="278"/>
      <c r="O192" s="280"/>
      <c r="P192" s="471"/>
      <c r="Q192" s="355" t="s">
        <v>196</v>
      </c>
      <c r="R192" s="356"/>
      <c r="S192" s="356"/>
      <c r="T192" s="356"/>
      <c r="U192" s="341" t="s">
        <v>103</v>
      </c>
      <c r="V192" s="342"/>
      <c r="W192" s="342"/>
      <c r="X192" s="342"/>
      <c r="Y192" s="343"/>
      <c r="Z192" s="360" t="s">
        <v>120</v>
      </c>
      <c r="AA192" s="361"/>
      <c r="AB192" s="362"/>
      <c r="AC192" s="190" t="s">
        <v>21</v>
      </c>
      <c r="AD192" s="193" t="s">
        <v>78</v>
      </c>
      <c r="AE192" s="192">
        <f>H191+I191/60+J191/60/60</f>
        <v>73.221800000000002</v>
      </c>
      <c r="AF192" s="193" t="s">
        <v>79</v>
      </c>
      <c r="AG192" s="192" t="e">
        <f>H194+I194/60+J194/60/60</f>
        <v>#VALUE!</v>
      </c>
      <c r="AH192" s="199" t="s">
        <v>84</v>
      </c>
      <c r="AI192" s="192" t="e">
        <f>AE192-AG192</f>
        <v>#VALUE!</v>
      </c>
      <c r="AJ192" s="193" t="s">
        <v>86</v>
      </c>
      <c r="AK192" s="192" t="e">
        <f>AI191*60</f>
        <v>#VALUE!</v>
      </c>
      <c r="AL192" s="193" t="s">
        <v>88</v>
      </c>
      <c r="AM192" s="192" t="e">
        <f>AK192*6076.12</f>
        <v>#VALUE!</v>
      </c>
      <c r="AN192" s="193" t="s">
        <v>91</v>
      </c>
      <c r="AO192" s="192">
        <f>AE192*PI()/180</f>
        <v>1.2779614942367841</v>
      </c>
      <c r="AP192" s="193" t="s">
        <v>94</v>
      </c>
      <c r="AQ192" s="192" t="e">
        <f>AG192*PI()/180</f>
        <v>#VALUE!</v>
      </c>
      <c r="AR192" s="193" t="s">
        <v>96</v>
      </c>
      <c r="AS192" s="191" t="e">
        <f>IF(360+AS191/(2*PI())*360&gt;360,AS191/(PI())*360,360+AS191/(2*PI())*360)</f>
        <v>#VALUE!</v>
      </c>
      <c r="AT192" s="195"/>
      <c r="AU192" s="195"/>
    </row>
    <row r="193" spans="1:47" s="101" customFormat="1" ht="15.95" customHeight="1" thickBot="1" x14ac:dyDescent="0.3">
      <c r="A193" s="271">
        <v>35</v>
      </c>
      <c r="B193" s="322"/>
      <c r="C193" s="325"/>
      <c r="D193" s="253" t="s">
        <v>54</v>
      </c>
      <c r="E193" s="166">
        <f t="shared" ref="E193:J193" si="39">E192</f>
        <v>44</v>
      </c>
      <c r="F193" s="170">
        <f t="shared" si="39"/>
        <v>28</v>
      </c>
      <c r="G193" s="159">
        <f t="shared" si="39"/>
        <v>30.12</v>
      </c>
      <c r="H193" s="133">
        <f t="shared" si="39"/>
        <v>73</v>
      </c>
      <c r="I193" s="170">
        <f t="shared" si="39"/>
        <v>13</v>
      </c>
      <c r="J193" s="160">
        <f t="shared" si="39"/>
        <v>18.48</v>
      </c>
      <c r="K193" s="107" t="s">
        <v>15</v>
      </c>
      <c r="L193" s="209" t="s">
        <v>99</v>
      </c>
      <c r="M193" s="108" t="s">
        <v>61</v>
      </c>
      <c r="N193" s="109" t="s">
        <v>4</v>
      </c>
      <c r="O193" s="110" t="s">
        <v>17</v>
      </c>
      <c r="P193" s="223" t="s">
        <v>19</v>
      </c>
      <c r="Q193" s="357"/>
      <c r="R193" s="356"/>
      <c r="S193" s="356"/>
      <c r="T193" s="356"/>
      <c r="U193" s="344"/>
      <c r="V193" s="345"/>
      <c r="W193" s="345"/>
      <c r="X193" s="345"/>
      <c r="Y193" s="346"/>
      <c r="Z193" s="305"/>
      <c r="AA193" s="306"/>
      <c r="AB193" s="307"/>
      <c r="AC193" s="196"/>
      <c r="AD193" s="195"/>
      <c r="AE193" s="195"/>
      <c r="AF193" s="195"/>
      <c r="AG193" s="195"/>
      <c r="AH193" s="195"/>
      <c r="AI193" s="195"/>
      <c r="AJ193" s="195"/>
      <c r="AK193" s="195"/>
      <c r="AL193" s="195"/>
      <c r="AM193" s="195"/>
      <c r="AN193" s="195"/>
      <c r="AO193" s="195"/>
      <c r="AP193" s="195"/>
      <c r="AQ193" s="195"/>
      <c r="AR193" s="193" t="s">
        <v>97</v>
      </c>
      <c r="AS193" s="191" t="e">
        <f>61.582*ACOS(SIN(AE191)*SIN(AG191)+COS(AE191)*COS(AG191)*(AE192-AG192))*6076.12</f>
        <v>#VALUE!</v>
      </c>
      <c r="AT193" s="195"/>
      <c r="AU193" s="195"/>
    </row>
    <row r="194" spans="1:47" s="100" customFormat="1" ht="35.1" customHeight="1" thickTop="1" thickBot="1" x14ac:dyDescent="0.3">
      <c r="A194" s="256" t="str">
        <f>IF(Z191=1,"VERIFIED",IF(AA191=1,"CHECKED",IF(V191=1,"RECHECK",IF(X191=1,"VERIFY",IF(Y191=1,"NEED APP","NOT SCHED")))))</f>
        <v>VERIFY</v>
      </c>
      <c r="B194" s="323"/>
      <c r="C194" s="326"/>
      <c r="D194" s="254" t="s">
        <v>21</v>
      </c>
      <c r="E194" s="167" t="s">
        <v>0</v>
      </c>
      <c r="F194" s="171" t="s">
        <v>0</v>
      </c>
      <c r="G194" s="162" t="s">
        <v>0</v>
      </c>
      <c r="H194" s="161" t="s">
        <v>0</v>
      </c>
      <c r="I194" s="171" t="s">
        <v>0</v>
      </c>
      <c r="J194" s="162" t="s">
        <v>0</v>
      </c>
      <c r="K194" s="111" t="str">
        <f>$N$7</f>
        <v xml:space="preserve"> </v>
      </c>
      <c r="L194" s="202" t="str">
        <f>IF(E194=" ","OBS POSN N/A",AU191*6076.12)</f>
        <v>OBS POSN N/A</v>
      </c>
      <c r="M194" s="201">
        <v>0</v>
      </c>
      <c r="N194" s="265" t="str">
        <f>IF(W191=1,"Needs a Photo","Has a Photo")</f>
        <v>Needs a Photo</v>
      </c>
      <c r="O194" s="263" t="s">
        <v>71</v>
      </c>
      <c r="P194" s="225" t="str">
        <f>IF(E194=" ","OBS POSN N/A",(IF(L194&gt;O191,"OFF STA","ON STA")))</f>
        <v>OBS POSN N/A</v>
      </c>
      <c r="Q194" s="358"/>
      <c r="R194" s="359"/>
      <c r="S194" s="359"/>
      <c r="T194" s="359"/>
      <c r="U194" s="347"/>
      <c r="V194" s="348"/>
      <c r="W194" s="348"/>
      <c r="X194" s="348"/>
      <c r="Y194" s="349"/>
      <c r="Z194" s="308"/>
      <c r="AA194" s="309"/>
      <c r="AB194" s="310"/>
      <c r="AC194" s="99"/>
    </row>
    <row r="195" spans="1:47" s="100" customFormat="1" ht="78" customHeight="1" thickTop="1" thickBot="1" x14ac:dyDescent="0.3">
      <c r="A195" s="338" t="s">
        <v>75</v>
      </c>
      <c r="B195" s="320"/>
      <c r="C195" s="320"/>
      <c r="D195" s="320"/>
      <c r="E195" s="320"/>
      <c r="F195" s="320"/>
      <c r="G195" s="320"/>
      <c r="H195" s="320"/>
      <c r="I195" s="320"/>
      <c r="J195" s="320"/>
      <c r="K195" s="320"/>
      <c r="L195" s="320"/>
      <c r="M195" s="320"/>
      <c r="N195" s="320"/>
      <c r="O195" s="320"/>
      <c r="P195" s="320"/>
      <c r="Q195" s="320"/>
      <c r="R195" s="320"/>
      <c r="S195" s="320"/>
      <c r="T195" s="320"/>
      <c r="U195" s="216"/>
      <c r="V195" s="140"/>
      <c r="W195" s="140"/>
      <c r="X195" s="140"/>
      <c r="Y195" s="141"/>
      <c r="Z195" s="226"/>
      <c r="AA195" s="227"/>
      <c r="AB195" s="228"/>
      <c r="AC195" s="99"/>
    </row>
    <row r="196" spans="1:47" s="7" customFormat="1" ht="16.5" customHeight="1" thickTop="1" thickBot="1" x14ac:dyDescent="0.3">
      <c r="A196" s="248" t="s">
        <v>112</v>
      </c>
      <c r="B196" s="249" t="s">
        <v>209</v>
      </c>
      <c r="C196" s="250"/>
      <c r="D196" s="251"/>
      <c r="E196" s="232" t="s">
        <v>60</v>
      </c>
      <c r="F196" s="233"/>
      <c r="G196" s="234"/>
      <c r="H196" s="235" t="s">
        <v>62</v>
      </c>
      <c r="I196" s="233"/>
      <c r="J196" s="234"/>
      <c r="K196" s="236" t="s">
        <v>0</v>
      </c>
      <c r="L196" s="237" t="s">
        <v>0</v>
      </c>
      <c r="M196" s="238" t="s">
        <v>0</v>
      </c>
      <c r="N196" s="239" t="s">
        <v>0</v>
      </c>
      <c r="O196" s="240"/>
      <c r="P196" s="275" t="str">
        <f>P169</f>
        <v xml:space="preserve">D14-BURL-1S-Eastern Run </v>
      </c>
      <c r="Q196" s="275"/>
      <c r="R196" s="275"/>
      <c r="S196" s="275"/>
      <c r="T196" s="275"/>
      <c r="U196" s="241"/>
      <c r="V196" s="242"/>
      <c r="W196" s="243"/>
      <c r="X196" s="244"/>
      <c r="Y196" s="242"/>
      <c r="Z196" s="244"/>
      <c r="AA196" s="242"/>
      <c r="AB196" s="245"/>
      <c r="AC196" s="8"/>
    </row>
    <row r="197" spans="1:47" s="98" customFormat="1" ht="9" customHeight="1" thickTop="1" thickBot="1" x14ac:dyDescent="0.3">
      <c r="A197" s="185"/>
      <c r="B197" s="113" t="s">
        <v>10</v>
      </c>
      <c r="C197" s="114"/>
      <c r="D197" s="115" t="s">
        <v>11</v>
      </c>
      <c r="E197" s="164" t="s">
        <v>57</v>
      </c>
      <c r="F197" s="164" t="s">
        <v>58</v>
      </c>
      <c r="G197" s="156" t="s">
        <v>59</v>
      </c>
      <c r="H197" s="115" t="s">
        <v>57</v>
      </c>
      <c r="I197" s="164" t="s">
        <v>58</v>
      </c>
      <c r="J197" s="156" t="s">
        <v>59</v>
      </c>
      <c r="K197" s="116" t="s">
        <v>12</v>
      </c>
      <c r="L197" s="117" t="s">
        <v>13</v>
      </c>
      <c r="M197" s="117" t="s">
        <v>16</v>
      </c>
      <c r="N197" s="229" t="s">
        <v>14</v>
      </c>
      <c r="O197" s="118" t="s">
        <v>18</v>
      </c>
      <c r="P197" s="222" t="s">
        <v>67</v>
      </c>
      <c r="Q197" s="121" t="s">
        <v>63</v>
      </c>
      <c r="R197" s="122"/>
      <c r="S197" s="123" t="s">
        <v>20</v>
      </c>
      <c r="T197" s="214"/>
      <c r="U197" s="314" t="s">
        <v>100</v>
      </c>
      <c r="V197" s="339"/>
      <c r="W197" s="339"/>
      <c r="X197" s="339"/>
      <c r="Y197" s="340"/>
      <c r="Z197" s="149" t="s">
        <v>49</v>
      </c>
      <c r="AA197" s="150" t="s">
        <v>50</v>
      </c>
      <c r="AB197" s="151" t="s">
        <v>51</v>
      </c>
      <c r="AC197" s="186"/>
      <c r="AD197" s="187"/>
      <c r="AE197" s="188" t="s">
        <v>80</v>
      </c>
      <c r="AF197" s="187"/>
      <c r="AG197" s="188" t="s">
        <v>81</v>
      </c>
      <c r="AH197" s="188"/>
      <c r="AI197" s="188" t="s">
        <v>82</v>
      </c>
      <c r="AJ197" s="187"/>
      <c r="AK197" s="189" t="s">
        <v>92</v>
      </c>
      <c r="AL197" s="187"/>
      <c r="AM197" s="188"/>
      <c r="AN197" s="187"/>
      <c r="AO197" s="189" t="s">
        <v>89</v>
      </c>
      <c r="AP197" s="187"/>
      <c r="AQ197" s="188"/>
      <c r="AR197" s="187"/>
      <c r="AS197" s="188"/>
      <c r="AT197" s="187"/>
      <c r="AU197" s="187"/>
    </row>
    <row r="198" spans="1:47" s="101" customFormat="1" ht="15.95" customHeight="1" thickBot="1" x14ac:dyDescent="0.3">
      <c r="A198" s="105">
        <v>39665</v>
      </c>
      <c r="B198" s="321" t="s">
        <v>199</v>
      </c>
      <c r="C198" s="324" t="s">
        <v>0</v>
      </c>
      <c r="D198" s="253" t="s">
        <v>48</v>
      </c>
      <c r="E198" s="165">
        <v>41</v>
      </c>
      <c r="F198" s="169">
        <v>28</v>
      </c>
      <c r="G198" s="106">
        <v>29.67</v>
      </c>
      <c r="H198" s="145">
        <v>73</v>
      </c>
      <c r="I198" s="169">
        <v>13</v>
      </c>
      <c r="J198" s="106">
        <v>18.239999999999998</v>
      </c>
      <c r="K198" s="327" t="s">
        <v>0</v>
      </c>
      <c r="L198" s="329" t="s">
        <v>0</v>
      </c>
      <c r="M198" s="276">
        <v>18</v>
      </c>
      <c r="N198" s="277">
        <f>IF(M198=" "," ",(M198+$L$7-M201))</f>
        <v>18</v>
      </c>
      <c r="O198" s="279">
        <v>25</v>
      </c>
      <c r="P198" s="281">
        <v>42159</v>
      </c>
      <c r="Q198" s="119" t="s">
        <v>123</v>
      </c>
      <c r="R198" s="120" t="s">
        <v>0</v>
      </c>
      <c r="S198" s="283" t="s">
        <v>173</v>
      </c>
      <c r="T198" s="284"/>
      <c r="U198" s="215">
        <v>1</v>
      </c>
      <c r="V198" s="127" t="s">
        <v>0</v>
      </c>
      <c r="W198" s="128">
        <v>1</v>
      </c>
      <c r="X198" s="129">
        <v>1</v>
      </c>
      <c r="Y198" s="130" t="s">
        <v>0</v>
      </c>
      <c r="Z198" s="147" t="s">
        <v>0</v>
      </c>
      <c r="AA198" s="146" t="s">
        <v>0</v>
      </c>
      <c r="AB198" s="148" t="s">
        <v>0</v>
      </c>
      <c r="AC198" s="190" t="s">
        <v>48</v>
      </c>
      <c r="AD198" s="193" t="s">
        <v>76</v>
      </c>
      <c r="AE198" s="192">
        <f>E198+F198/60+G198/60/60</f>
        <v>41.474908333333332</v>
      </c>
      <c r="AF198" s="193" t="s">
        <v>77</v>
      </c>
      <c r="AG198" s="192" t="e">
        <f>E201+F201/60+G201/60/60</f>
        <v>#VALUE!</v>
      </c>
      <c r="AH198" s="199" t="s">
        <v>83</v>
      </c>
      <c r="AI198" s="192" t="e">
        <f>AG198-AE198</f>
        <v>#VALUE!</v>
      </c>
      <c r="AJ198" s="193" t="s">
        <v>85</v>
      </c>
      <c r="AK198" s="192" t="e">
        <f>AI199*60*COS((AE198+AG198)/2*PI()/180)</f>
        <v>#VALUE!</v>
      </c>
      <c r="AL198" s="193" t="s">
        <v>87</v>
      </c>
      <c r="AM198" s="192" t="e">
        <f>AK198*6076.12</f>
        <v>#VALUE!</v>
      </c>
      <c r="AN198" s="193" t="s">
        <v>90</v>
      </c>
      <c r="AO198" s="192">
        <f>AE198*PI()/180</f>
        <v>0.72387370737950052</v>
      </c>
      <c r="AP198" s="193" t="s">
        <v>93</v>
      </c>
      <c r="AQ198" s="192" t="e">
        <f>AG198 *PI()/180</f>
        <v>#VALUE!</v>
      </c>
      <c r="AR198" s="193" t="s">
        <v>95</v>
      </c>
      <c r="AS198" s="192" t="e">
        <f>1*ATAN2(COS(AO198)*SIN(AQ198)-SIN(AO198)*COS(AQ198)*COS(AQ199-AO199),SIN(AQ199-AO199)*COS(AQ198))</f>
        <v>#VALUE!</v>
      </c>
      <c r="AT198" s="194" t="s">
        <v>98</v>
      </c>
      <c r="AU198" s="200" t="e">
        <f>SQRT(AK199*AK199+AK198*AK198)</f>
        <v>#VALUE!</v>
      </c>
    </row>
    <row r="199" spans="1:47" s="101" customFormat="1" ht="15.95" customHeight="1" thickTop="1" thickBot="1" x14ac:dyDescent="0.3">
      <c r="A199" s="154">
        <v>200100219544</v>
      </c>
      <c r="B199" s="322"/>
      <c r="C199" s="325"/>
      <c r="D199" s="253" t="s">
        <v>53</v>
      </c>
      <c r="E199" s="166">
        <f t="shared" ref="E199:J199" si="40">E198</f>
        <v>41</v>
      </c>
      <c r="F199" s="170">
        <f t="shared" si="40"/>
        <v>28</v>
      </c>
      <c r="G199" s="159">
        <f t="shared" si="40"/>
        <v>29.67</v>
      </c>
      <c r="H199" s="133">
        <f t="shared" si="40"/>
        <v>73</v>
      </c>
      <c r="I199" s="170">
        <f t="shared" si="40"/>
        <v>13</v>
      </c>
      <c r="J199" s="160">
        <f t="shared" si="40"/>
        <v>18.239999999999998</v>
      </c>
      <c r="K199" s="328"/>
      <c r="L199" s="330"/>
      <c r="M199" s="276"/>
      <c r="N199" s="278"/>
      <c r="O199" s="280"/>
      <c r="P199" s="282"/>
      <c r="Q199" s="355" t="s">
        <v>196</v>
      </c>
      <c r="R199" s="356"/>
      <c r="S199" s="356"/>
      <c r="T199" s="356"/>
      <c r="U199" s="341" t="s">
        <v>103</v>
      </c>
      <c r="V199" s="342"/>
      <c r="W199" s="342"/>
      <c r="X199" s="342"/>
      <c r="Y199" s="343"/>
      <c r="Z199" s="360" t="s">
        <v>120</v>
      </c>
      <c r="AA199" s="361"/>
      <c r="AB199" s="362"/>
      <c r="AC199" s="190" t="s">
        <v>21</v>
      </c>
      <c r="AD199" s="193" t="s">
        <v>78</v>
      </c>
      <c r="AE199" s="192">
        <f>H198+I198/60+J198/60/60</f>
        <v>73.221733333333333</v>
      </c>
      <c r="AF199" s="193" t="s">
        <v>79</v>
      </c>
      <c r="AG199" s="192" t="e">
        <f>H201+I201/60+J201/60/60</f>
        <v>#VALUE!</v>
      </c>
      <c r="AH199" s="199" t="s">
        <v>84</v>
      </c>
      <c r="AI199" s="192" t="e">
        <f>AE199-AG199</f>
        <v>#VALUE!</v>
      </c>
      <c r="AJ199" s="193" t="s">
        <v>86</v>
      </c>
      <c r="AK199" s="192" t="e">
        <f>AI198*60</f>
        <v>#VALUE!</v>
      </c>
      <c r="AL199" s="193" t="s">
        <v>88</v>
      </c>
      <c r="AM199" s="192" t="e">
        <f>AK199*6076.12</f>
        <v>#VALUE!</v>
      </c>
      <c r="AN199" s="193" t="s">
        <v>91</v>
      </c>
      <c r="AO199" s="192">
        <f>AE199*PI()/180</f>
        <v>1.2779603306839493</v>
      </c>
      <c r="AP199" s="193" t="s">
        <v>94</v>
      </c>
      <c r="AQ199" s="192" t="e">
        <f>AG199*PI()/180</f>
        <v>#VALUE!</v>
      </c>
      <c r="AR199" s="193" t="s">
        <v>96</v>
      </c>
      <c r="AS199" s="191" t="e">
        <f>IF(360+AS198/(2*PI())*360&gt;360,AS198/(PI())*360,360+AS198/(2*PI())*360)</f>
        <v>#VALUE!</v>
      </c>
      <c r="AT199" s="195"/>
      <c r="AU199" s="195"/>
    </row>
    <row r="200" spans="1:47" s="101" customFormat="1" ht="15.95" customHeight="1" thickBot="1" x14ac:dyDescent="0.3">
      <c r="A200" s="271">
        <v>36</v>
      </c>
      <c r="B200" s="322"/>
      <c r="C200" s="325"/>
      <c r="D200" s="253" t="s">
        <v>54</v>
      </c>
      <c r="E200" s="166">
        <f t="shared" ref="E200:J200" si="41">E199</f>
        <v>41</v>
      </c>
      <c r="F200" s="170">
        <f t="shared" si="41"/>
        <v>28</v>
      </c>
      <c r="G200" s="159">
        <f t="shared" si="41"/>
        <v>29.67</v>
      </c>
      <c r="H200" s="133">
        <f t="shared" si="41"/>
        <v>73</v>
      </c>
      <c r="I200" s="170">
        <f t="shared" si="41"/>
        <v>13</v>
      </c>
      <c r="J200" s="160">
        <f t="shared" si="41"/>
        <v>18.239999999999998</v>
      </c>
      <c r="K200" s="107" t="s">
        <v>15</v>
      </c>
      <c r="L200" s="209" t="s">
        <v>99</v>
      </c>
      <c r="M200" s="108" t="s">
        <v>61</v>
      </c>
      <c r="N200" s="109" t="s">
        <v>4</v>
      </c>
      <c r="O200" s="110" t="s">
        <v>17</v>
      </c>
      <c r="P200" s="223" t="s">
        <v>19</v>
      </c>
      <c r="Q200" s="357"/>
      <c r="R200" s="356"/>
      <c r="S200" s="356"/>
      <c r="T200" s="356"/>
      <c r="U200" s="344"/>
      <c r="V200" s="345"/>
      <c r="W200" s="345"/>
      <c r="X200" s="345"/>
      <c r="Y200" s="346"/>
      <c r="Z200" s="305"/>
      <c r="AA200" s="306"/>
      <c r="AB200" s="307"/>
      <c r="AC200" s="196"/>
      <c r="AD200" s="195"/>
      <c r="AE200" s="195"/>
      <c r="AF200" s="195"/>
      <c r="AG200" s="195"/>
      <c r="AH200" s="195"/>
      <c r="AI200" s="195"/>
      <c r="AJ200" s="195"/>
      <c r="AK200" s="195"/>
      <c r="AL200" s="195"/>
      <c r="AM200" s="195"/>
      <c r="AN200" s="195"/>
      <c r="AO200" s="195"/>
      <c r="AP200" s="195"/>
      <c r="AQ200" s="195"/>
      <c r="AR200" s="193" t="s">
        <v>97</v>
      </c>
      <c r="AS200" s="191" t="e">
        <f>61.582*ACOS(SIN(AE198)*SIN(AG198)+COS(AE198)*COS(AG198)*(AE199-AG199))*6076.12</f>
        <v>#VALUE!</v>
      </c>
      <c r="AT200" s="195"/>
      <c r="AU200" s="195"/>
    </row>
    <row r="201" spans="1:47" s="100" customFormat="1" ht="35.1" customHeight="1" thickTop="1" thickBot="1" x14ac:dyDescent="0.3">
      <c r="A201" s="256" t="str">
        <f>IF(Z198=1,"VERIFIED",IF(AA198=1,"CHECKED",IF(V198=1,"RECHECK",IF(X198=1,"VERIFY",IF(Y198=1,"NEED APP","NOT SCHED")))))</f>
        <v>VERIFY</v>
      </c>
      <c r="B201" s="323"/>
      <c r="C201" s="326"/>
      <c r="D201" s="254" t="s">
        <v>21</v>
      </c>
      <c r="E201" s="167" t="s">
        <v>0</v>
      </c>
      <c r="F201" s="171" t="s">
        <v>0</v>
      </c>
      <c r="G201" s="162" t="s">
        <v>0</v>
      </c>
      <c r="H201" s="161" t="s">
        <v>0</v>
      </c>
      <c r="I201" s="171" t="s">
        <v>0</v>
      </c>
      <c r="J201" s="162" t="s">
        <v>0</v>
      </c>
      <c r="K201" s="111" t="str">
        <f>$N$7</f>
        <v xml:space="preserve"> </v>
      </c>
      <c r="L201" s="202" t="str">
        <f>IF(E201=" ","OBS POSN N/A",AU198*6076.12)</f>
        <v>OBS POSN N/A</v>
      </c>
      <c r="M201" s="201">
        <v>0</v>
      </c>
      <c r="N201" s="274" t="str">
        <f>IF(W198=1,"Needs a Photo","Has a Photo")</f>
        <v>Needs a Photo</v>
      </c>
      <c r="O201" s="273" t="s">
        <v>198</v>
      </c>
      <c r="P201" s="225" t="str">
        <f>IF(E201=" ","OBS POSN N/A",(IF(L201&gt;O198,"OFF STA","ON STA")))</f>
        <v>OBS POSN N/A</v>
      </c>
      <c r="Q201" s="358"/>
      <c r="R201" s="359"/>
      <c r="S201" s="359"/>
      <c r="T201" s="359"/>
      <c r="U201" s="347"/>
      <c r="V201" s="348"/>
      <c r="W201" s="348"/>
      <c r="X201" s="348"/>
      <c r="Y201" s="349"/>
      <c r="Z201" s="308"/>
      <c r="AA201" s="309"/>
      <c r="AB201" s="310"/>
      <c r="AC201" s="99"/>
    </row>
    <row r="202" spans="1:47" s="98" customFormat="1" ht="9" customHeight="1" thickTop="1" thickBot="1" x14ac:dyDescent="0.3">
      <c r="A202" s="185"/>
      <c r="B202" s="113" t="s">
        <v>10</v>
      </c>
      <c r="C202" s="114"/>
      <c r="D202" s="115" t="s">
        <v>11</v>
      </c>
      <c r="E202" s="164" t="s">
        <v>57</v>
      </c>
      <c r="F202" s="164" t="s">
        <v>58</v>
      </c>
      <c r="G202" s="156" t="s">
        <v>59</v>
      </c>
      <c r="H202" s="115" t="s">
        <v>57</v>
      </c>
      <c r="I202" s="164" t="s">
        <v>58</v>
      </c>
      <c r="J202" s="156" t="s">
        <v>59</v>
      </c>
      <c r="K202" s="116" t="s">
        <v>12</v>
      </c>
      <c r="L202" s="117" t="s">
        <v>13</v>
      </c>
      <c r="M202" s="117" t="s">
        <v>16</v>
      </c>
      <c r="N202" s="229" t="s">
        <v>14</v>
      </c>
      <c r="O202" s="230" t="s">
        <v>18</v>
      </c>
      <c r="P202" s="231" t="s">
        <v>67</v>
      </c>
      <c r="Q202" s="121" t="s">
        <v>63</v>
      </c>
      <c r="R202" s="122"/>
      <c r="S202" s="123" t="s">
        <v>20</v>
      </c>
      <c r="T202" s="214"/>
      <c r="U202" s="314" t="s">
        <v>100</v>
      </c>
      <c r="V202" s="315"/>
      <c r="W202" s="315"/>
      <c r="X202" s="315"/>
      <c r="Y202" s="316"/>
      <c r="Z202" s="124" t="s">
        <v>49</v>
      </c>
      <c r="AA202" s="125" t="s">
        <v>50</v>
      </c>
      <c r="AB202" s="126" t="s">
        <v>51</v>
      </c>
      <c r="AC202" s="186"/>
      <c r="AD202" s="187"/>
      <c r="AE202" s="188" t="s">
        <v>80</v>
      </c>
      <c r="AF202" s="187"/>
      <c r="AG202" s="188" t="s">
        <v>81</v>
      </c>
      <c r="AH202" s="188"/>
      <c r="AI202" s="188" t="s">
        <v>82</v>
      </c>
      <c r="AJ202" s="187"/>
      <c r="AK202" s="189" t="s">
        <v>92</v>
      </c>
      <c r="AL202" s="187"/>
      <c r="AM202" s="188"/>
      <c r="AN202" s="187"/>
      <c r="AO202" s="189" t="s">
        <v>89</v>
      </c>
      <c r="AP202" s="187"/>
      <c r="AQ202" s="188"/>
      <c r="AR202" s="187"/>
      <c r="AS202" s="188"/>
      <c r="AT202" s="187"/>
      <c r="AU202" s="187"/>
    </row>
    <row r="203" spans="1:47" s="101" customFormat="1" ht="15.95" customHeight="1" thickBot="1" x14ac:dyDescent="0.3">
      <c r="A203" s="105">
        <v>39670</v>
      </c>
      <c r="B203" s="321" t="s">
        <v>197</v>
      </c>
      <c r="C203" s="324" t="s">
        <v>0</v>
      </c>
      <c r="D203" s="253" t="s">
        <v>48</v>
      </c>
      <c r="E203" s="165">
        <v>41</v>
      </c>
      <c r="F203" s="169">
        <v>28</v>
      </c>
      <c r="G203" s="106">
        <v>28.98</v>
      </c>
      <c r="H203" s="145">
        <v>73</v>
      </c>
      <c r="I203" s="169">
        <v>13</v>
      </c>
      <c r="J203" s="106">
        <v>18.3</v>
      </c>
      <c r="K203" s="327" t="s">
        <v>0</v>
      </c>
      <c r="L203" s="329" t="s">
        <v>0</v>
      </c>
      <c r="M203" s="276">
        <v>17</v>
      </c>
      <c r="N203" s="277">
        <f>IF(M203=" "," ",(M203+$L$7-M206))</f>
        <v>17</v>
      </c>
      <c r="O203" s="279">
        <v>25</v>
      </c>
      <c r="P203" s="281">
        <v>42159</v>
      </c>
      <c r="Q203" s="119" t="s">
        <v>123</v>
      </c>
      <c r="R203" s="120" t="s">
        <v>0</v>
      </c>
      <c r="S203" s="283" t="s">
        <v>173</v>
      </c>
      <c r="T203" s="284"/>
      <c r="U203" s="215">
        <v>1</v>
      </c>
      <c r="V203" s="127" t="s">
        <v>0</v>
      </c>
      <c r="W203" s="128">
        <v>1</v>
      </c>
      <c r="X203" s="129">
        <v>1</v>
      </c>
      <c r="Y203" s="130" t="s">
        <v>0</v>
      </c>
      <c r="Z203" s="131" t="s">
        <v>0</v>
      </c>
      <c r="AA203" s="127" t="s">
        <v>0</v>
      </c>
      <c r="AB203" s="132" t="s">
        <v>0</v>
      </c>
      <c r="AC203" s="190" t="s">
        <v>48</v>
      </c>
      <c r="AD203" s="193" t="s">
        <v>76</v>
      </c>
      <c r="AE203" s="192">
        <f>E203+F203/60+G203/60/60</f>
        <v>41.474716666666666</v>
      </c>
      <c r="AF203" s="193" t="s">
        <v>77</v>
      </c>
      <c r="AG203" s="192" t="e">
        <f>E206+F206/60+G206/60/60</f>
        <v>#VALUE!</v>
      </c>
      <c r="AH203" s="199" t="s">
        <v>83</v>
      </c>
      <c r="AI203" s="192" t="e">
        <f>AG203-AE203</f>
        <v>#VALUE!</v>
      </c>
      <c r="AJ203" s="193" t="s">
        <v>85</v>
      </c>
      <c r="AK203" s="192" t="e">
        <f>AI204*60*COS((AE203+AG203)/2*PI()/180)</f>
        <v>#VALUE!</v>
      </c>
      <c r="AL203" s="193" t="s">
        <v>87</v>
      </c>
      <c r="AM203" s="192" t="e">
        <f>AK203*6076.12</f>
        <v>#VALUE!</v>
      </c>
      <c r="AN203" s="193" t="s">
        <v>90</v>
      </c>
      <c r="AO203" s="192">
        <f>AE203*PI()/180</f>
        <v>0.72387036216510081</v>
      </c>
      <c r="AP203" s="193" t="s">
        <v>93</v>
      </c>
      <c r="AQ203" s="192" t="e">
        <f>AG203 *PI()/180</f>
        <v>#VALUE!</v>
      </c>
      <c r="AR203" s="193" t="s">
        <v>95</v>
      </c>
      <c r="AS203" s="192" t="e">
        <f>1*ATAN2(COS(AO203)*SIN(AQ203)-SIN(AO203)*COS(AQ203)*COS(AQ204-AO204),SIN(AQ204-AO204)*COS(AQ203))</f>
        <v>#VALUE!</v>
      </c>
      <c r="AT203" s="194" t="s">
        <v>98</v>
      </c>
      <c r="AU203" s="200" t="e">
        <f>SQRT(AK204*AK204+AK203*AK203)</f>
        <v>#VALUE!</v>
      </c>
    </row>
    <row r="204" spans="1:47" s="101" customFormat="1" ht="15.95" customHeight="1" thickTop="1" thickBot="1" x14ac:dyDescent="0.3">
      <c r="A204" s="154">
        <v>200100219546</v>
      </c>
      <c r="B204" s="322"/>
      <c r="C204" s="325"/>
      <c r="D204" s="253" t="s">
        <v>53</v>
      </c>
      <c r="E204" s="166">
        <f t="shared" ref="E204:J204" si="42">E203</f>
        <v>41</v>
      </c>
      <c r="F204" s="170">
        <f t="shared" si="42"/>
        <v>28</v>
      </c>
      <c r="G204" s="159">
        <f t="shared" si="42"/>
        <v>28.98</v>
      </c>
      <c r="H204" s="133">
        <f t="shared" si="42"/>
        <v>73</v>
      </c>
      <c r="I204" s="170">
        <f t="shared" si="42"/>
        <v>13</v>
      </c>
      <c r="J204" s="160">
        <f t="shared" si="42"/>
        <v>18.3</v>
      </c>
      <c r="K204" s="328"/>
      <c r="L204" s="330"/>
      <c r="M204" s="276"/>
      <c r="N204" s="278"/>
      <c r="O204" s="280"/>
      <c r="P204" s="282"/>
      <c r="Q204" s="355" t="s">
        <v>196</v>
      </c>
      <c r="R204" s="356"/>
      <c r="S204" s="356"/>
      <c r="T204" s="356"/>
      <c r="U204" s="341" t="s">
        <v>103</v>
      </c>
      <c r="V204" s="342"/>
      <c r="W204" s="342"/>
      <c r="X204" s="342"/>
      <c r="Y204" s="343"/>
      <c r="Z204" s="360" t="s">
        <v>120</v>
      </c>
      <c r="AA204" s="361"/>
      <c r="AB204" s="362"/>
      <c r="AC204" s="190" t="s">
        <v>21</v>
      </c>
      <c r="AD204" s="193" t="s">
        <v>78</v>
      </c>
      <c r="AE204" s="192">
        <f>H203+I203/60+J203/60/60</f>
        <v>73.22175</v>
      </c>
      <c r="AF204" s="193" t="s">
        <v>79</v>
      </c>
      <c r="AG204" s="192" t="e">
        <f>H206+I206/60+J206/60/60</f>
        <v>#VALUE!</v>
      </c>
      <c r="AH204" s="199" t="s">
        <v>84</v>
      </c>
      <c r="AI204" s="192" t="e">
        <f>AE204-AG204</f>
        <v>#VALUE!</v>
      </c>
      <c r="AJ204" s="193" t="s">
        <v>86</v>
      </c>
      <c r="AK204" s="192" t="e">
        <f>AI203*60</f>
        <v>#VALUE!</v>
      </c>
      <c r="AL204" s="193" t="s">
        <v>88</v>
      </c>
      <c r="AM204" s="192" t="e">
        <f>AK204*6076.12</f>
        <v>#VALUE!</v>
      </c>
      <c r="AN204" s="193" t="s">
        <v>91</v>
      </c>
      <c r="AO204" s="192">
        <f>AE204*PI()/180</f>
        <v>1.277960621572158</v>
      </c>
      <c r="AP204" s="193" t="s">
        <v>94</v>
      </c>
      <c r="AQ204" s="192" t="e">
        <f>AG204*PI()/180</f>
        <v>#VALUE!</v>
      </c>
      <c r="AR204" s="193" t="s">
        <v>96</v>
      </c>
      <c r="AS204" s="191" t="e">
        <f>IF(360+AS203/(2*PI())*360&gt;360,AS203/(PI())*360,360+AS203/(2*PI())*360)</f>
        <v>#VALUE!</v>
      </c>
      <c r="AT204" s="195"/>
      <c r="AU204" s="195"/>
    </row>
    <row r="205" spans="1:47" s="101" customFormat="1" ht="15.95" customHeight="1" thickBot="1" x14ac:dyDescent="0.3">
      <c r="A205" s="271">
        <v>37</v>
      </c>
      <c r="B205" s="322"/>
      <c r="C205" s="325"/>
      <c r="D205" s="253" t="s">
        <v>54</v>
      </c>
      <c r="E205" s="166">
        <f t="shared" ref="E205:J205" si="43">E204</f>
        <v>41</v>
      </c>
      <c r="F205" s="170">
        <f t="shared" si="43"/>
        <v>28</v>
      </c>
      <c r="G205" s="159">
        <f t="shared" si="43"/>
        <v>28.98</v>
      </c>
      <c r="H205" s="133">
        <f t="shared" si="43"/>
        <v>73</v>
      </c>
      <c r="I205" s="170">
        <f t="shared" si="43"/>
        <v>13</v>
      </c>
      <c r="J205" s="160">
        <f t="shared" si="43"/>
        <v>18.3</v>
      </c>
      <c r="K205" s="107" t="s">
        <v>15</v>
      </c>
      <c r="L205" s="209" t="s">
        <v>99</v>
      </c>
      <c r="M205" s="108" t="s">
        <v>61</v>
      </c>
      <c r="N205" s="109" t="s">
        <v>4</v>
      </c>
      <c r="O205" s="110" t="s">
        <v>17</v>
      </c>
      <c r="P205" s="223" t="s">
        <v>19</v>
      </c>
      <c r="Q205" s="357"/>
      <c r="R205" s="356"/>
      <c r="S205" s="356"/>
      <c r="T205" s="356"/>
      <c r="U205" s="344"/>
      <c r="V205" s="345"/>
      <c r="W205" s="345"/>
      <c r="X205" s="345"/>
      <c r="Y205" s="346"/>
      <c r="Z205" s="305"/>
      <c r="AA205" s="306"/>
      <c r="AB205" s="307"/>
      <c r="AC205" s="196"/>
      <c r="AD205" s="195"/>
      <c r="AE205" s="195"/>
      <c r="AF205" s="195"/>
      <c r="AG205" s="195"/>
      <c r="AH205" s="195"/>
      <c r="AI205" s="195"/>
      <c r="AJ205" s="195"/>
      <c r="AK205" s="195"/>
      <c r="AL205" s="195"/>
      <c r="AM205" s="195"/>
      <c r="AN205" s="195"/>
      <c r="AO205" s="195"/>
      <c r="AP205" s="195"/>
      <c r="AQ205" s="195"/>
      <c r="AR205" s="193" t="s">
        <v>97</v>
      </c>
      <c r="AS205" s="191" t="e">
        <f>61.582*ACOS(SIN(AE203)*SIN(AG203)+COS(AE203)*COS(AG203)*(AE204-AG204))*6076.12</f>
        <v>#VALUE!</v>
      </c>
      <c r="AT205" s="195"/>
      <c r="AU205" s="195"/>
    </row>
    <row r="206" spans="1:47" s="100" customFormat="1" ht="35.1" customHeight="1" thickTop="1" thickBot="1" x14ac:dyDescent="0.3">
      <c r="A206" s="256" t="str">
        <f>IF(Z203=1,"VERIFIED",IF(AA203=1,"CHECKED",IF(V203=1,"RECHECK",IF(X203=1,"VERIFY",IF(Y203=1,"NEED APP","NOT SCHED")))))</f>
        <v>VERIFY</v>
      </c>
      <c r="B206" s="323"/>
      <c r="C206" s="326"/>
      <c r="D206" s="254" t="s">
        <v>21</v>
      </c>
      <c r="E206" s="167" t="s">
        <v>0</v>
      </c>
      <c r="F206" s="171" t="s">
        <v>0</v>
      </c>
      <c r="G206" s="162" t="s">
        <v>0</v>
      </c>
      <c r="H206" s="161" t="s">
        <v>0</v>
      </c>
      <c r="I206" s="171" t="s">
        <v>0</v>
      </c>
      <c r="J206" s="162" t="s">
        <v>0</v>
      </c>
      <c r="K206" s="111" t="str">
        <f>$N$7</f>
        <v xml:space="preserve"> </v>
      </c>
      <c r="L206" s="202" t="str">
        <f>IF(E206=" ","OBS POSN N/A",AU203*6076.12)</f>
        <v>OBS POSN N/A</v>
      </c>
      <c r="M206" s="201">
        <v>0</v>
      </c>
      <c r="N206" s="257" t="str">
        <f>IF(W203=1,"Needs a Photo","Has a Photo")</f>
        <v>Needs a Photo</v>
      </c>
      <c r="O206" s="153" t="s">
        <v>71</v>
      </c>
      <c r="P206" s="225" t="str">
        <f>IF(E206=" ","OBS POSN N/A",(IF(L206&gt;O203,"OFF STA","ON STA")))</f>
        <v>OBS POSN N/A</v>
      </c>
      <c r="Q206" s="358"/>
      <c r="R206" s="359"/>
      <c r="S206" s="359"/>
      <c r="T206" s="359"/>
      <c r="U206" s="347"/>
      <c r="V206" s="348"/>
      <c r="W206" s="348"/>
      <c r="X206" s="348"/>
      <c r="Y206" s="349"/>
      <c r="Z206" s="308"/>
      <c r="AA206" s="309"/>
      <c r="AB206" s="310"/>
      <c r="AC206" s="99"/>
    </row>
    <row r="207" spans="1:47" s="98" customFormat="1" ht="9" customHeight="1" thickTop="1" thickBot="1" x14ac:dyDescent="0.3">
      <c r="A207" s="185"/>
      <c r="B207" s="113" t="s">
        <v>10</v>
      </c>
      <c r="C207" s="114"/>
      <c r="D207" s="115" t="s">
        <v>11</v>
      </c>
      <c r="E207" s="164" t="s">
        <v>57</v>
      </c>
      <c r="F207" s="164" t="s">
        <v>58</v>
      </c>
      <c r="G207" s="156" t="s">
        <v>59</v>
      </c>
      <c r="H207" s="115" t="s">
        <v>57</v>
      </c>
      <c r="I207" s="164" t="s">
        <v>58</v>
      </c>
      <c r="J207" s="156" t="s">
        <v>59</v>
      </c>
      <c r="K207" s="116" t="s">
        <v>12</v>
      </c>
      <c r="L207" s="117" t="s">
        <v>13</v>
      </c>
      <c r="M207" s="117" t="s">
        <v>16</v>
      </c>
      <c r="N207" s="229" t="s">
        <v>14</v>
      </c>
      <c r="O207" s="230" t="s">
        <v>18</v>
      </c>
      <c r="P207" s="231" t="s">
        <v>67</v>
      </c>
      <c r="Q207" s="121" t="s">
        <v>63</v>
      </c>
      <c r="R207" s="122"/>
      <c r="S207" s="123" t="s">
        <v>20</v>
      </c>
      <c r="T207" s="214"/>
      <c r="U207" s="314" t="s">
        <v>100</v>
      </c>
      <c r="V207" s="315"/>
      <c r="W207" s="315"/>
      <c r="X207" s="315"/>
      <c r="Y207" s="316"/>
      <c r="Z207" s="124" t="s">
        <v>49</v>
      </c>
      <c r="AA207" s="125" t="s">
        <v>50</v>
      </c>
      <c r="AB207" s="126" t="s">
        <v>51</v>
      </c>
      <c r="AC207" s="186"/>
      <c r="AD207" s="187"/>
      <c r="AE207" s="188" t="s">
        <v>80</v>
      </c>
      <c r="AF207" s="187"/>
      <c r="AG207" s="188" t="s">
        <v>81</v>
      </c>
      <c r="AH207" s="188"/>
      <c r="AI207" s="188" t="s">
        <v>82</v>
      </c>
      <c r="AJ207" s="187"/>
      <c r="AK207" s="189" t="s">
        <v>92</v>
      </c>
      <c r="AL207" s="187"/>
      <c r="AM207" s="188"/>
      <c r="AN207" s="187"/>
      <c r="AO207" s="189" t="s">
        <v>89</v>
      </c>
      <c r="AP207" s="187"/>
      <c r="AQ207" s="188"/>
      <c r="AR207" s="187"/>
      <c r="AS207" s="188"/>
      <c r="AT207" s="187"/>
      <c r="AU207" s="187"/>
    </row>
    <row r="208" spans="1:47" s="101" customFormat="1" ht="15.95" customHeight="1" thickBot="1" x14ac:dyDescent="0.3">
      <c r="A208" s="105">
        <v>39675</v>
      </c>
      <c r="B208" s="321" t="s">
        <v>200</v>
      </c>
      <c r="C208" s="324" t="s">
        <v>0</v>
      </c>
      <c r="D208" s="253" t="s">
        <v>48</v>
      </c>
      <c r="E208" s="165">
        <v>44</v>
      </c>
      <c r="F208" s="169">
        <v>28</v>
      </c>
      <c r="G208" s="106">
        <v>28.56</v>
      </c>
      <c r="H208" s="145">
        <v>73</v>
      </c>
      <c r="I208" s="169">
        <v>13</v>
      </c>
      <c r="J208" s="106">
        <v>19.079999999999998</v>
      </c>
      <c r="K208" s="327" t="s">
        <v>0</v>
      </c>
      <c r="L208" s="329" t="s">
        <v>0</v>
      </c>
      <c r="M208" s="276">
        <v>18</v>
      </c>
      <c r="N208" s="277">
        <f>IF(M208=" "," ",(M208+$L$7-M211))</f>
        <v>18</v>
      </c>
      <c r="O208" s="279">
        <v>25</v>
      </c>
      <c r="P208" s="281">
        <v>42159</v>
      </c>
      <c r="Q208" s="119" t="s">
        <v>123</v>
      </c>
      <c r="R208" s="120" t="s">
        <v>0</v>
      </c>
      <c r="S208" s="283" t="s">
        <v>173</v>
      </c>
      <c r="T208" s="284"/>
      <c r="U208" s="215">
        <v>1</v>
      </c>
      <c r="V208" s="127" t="s">
        <v>0</v>
      </c>
      <c r="W208" s="128">
        <v>1</v>
      </c>
      <c r="X208" s="129">
        <v>1</v>
      </c>
      <c r="Y208" s="130" t="s">
        <v>0</v>
      </c>
      <c r="Z208" s="131" t="s">
        <v>0</v>
      </c>
      <c r="AA208" s="127" t="s">
        <v>0</v>
      </c>
      <c r="AB208" s="132" t="s">
        <v>0</v>
      </c>
      <c r="AC208" s="190" t="s">
        <v>48</v>
      </c>
      <c r="AD208" s="193" t="s">
        <v>76</v>
      </c>
      <c r="AE208" s="192">
        <f>E208+F208/60+G208/60/60</f>
        <v>44.474600000000002</v>
      </c>
      <c r="AF208" s="193" t="s">
        <v>77</v>
      </c>
      <c r="AG208" s="192" t="e">
        <f>E211+F211/60+G211/60/60</f>
        <v>#VALUE!</v>
      </c>
      <c r="AH208" s="199" t="s">
        <v>83</v>
      </c>
      <c r="AI208" s="192" t="e">
        <f>AG208-AE208</f>
        <v>#VALUE!</v>
      </c>
      <c r="AJ208" s="193" t="s">
        <v>85</v>
      </c>
      <c r="AK208" s="192" t="e">
        <f>AI209*60*COS((AE208+AG208)/2*PI()/180)</f>
        <v>#VALUE!</v>
      </c>
      <c r="AL208" s="193" t="s">
        <v>87</v>
      </c>
      <c r="AM208" s="192" t="e">
        <f>AK208*6076.12</f>
        <v>#VALUE!</v>
      </c>
      <c r="AN208" s="193" t="s">
        <v>90</v>
      </c>
      <c r="AO208" s="192">
        <f>AE208*PI()/180</f>
        <v>0.77622820350747013</v>
      </c>
      <c r="AP208" s="193" t="s">
        <v>93</v>
      </c>
      <c r="AQ208" s="192" t="e">
        <f>AG208 *PI()/180</f>
        <v>#VALUE!</v>
      </c>
      <c r="AR208" s="193" t="s">
        <v>95</v>
      </c>
      <c r="AS208" s="192" t="e">
        <f>1*ATAN2(COS(AO208)*SIN(AQ208)-SIN(AO208)*COS(AQ208)*COS(AQ209-AO209),SIN(AQ209-AO209)*COS(AQ208))</f>
        <v>#VALUE!</v>
      </c>
      <c r="AT208" s="194" t="s">
        <v>98</v>
      </c>
      <c r="AU208" s="200" t="e">
        <f>SQRT(AK209*AK209+AK208*AK208)</f>
        <v>#VALUE!</v>
      </c>
    </row>
    <row r="209" spans="1:47" s="101" customFormat="1" ht="15.95" customHeight="1" thickTop="1" thickBot="1" x14ac:dyDescent="0.3">
      <c r="A209" s="154">
        <v>200100219547</v>
      </c>
      <c r="B209" s="322"/>
      <c r="C209" s="325"/>
      <c r="D209" s="253" t="s">
        <v>53</v>
      </c>
      <c r="E209" s="166">
        <f t="shared" ref="E209:J209" si="44">E208</f>
        <v>44</v>
      </c>
      <c r="F209" s="170">
        <f t="shared" si="44"/>
        <v>28</v>
      </c>
      <c r="G209" s="159">
        <f t="shared" si="44"/>
        <v>28.56</v>
      </c>
      <c r="H209" s="133">
        <f t="shared" si="44"/>
        <v>73</v>
      </c>
      <c r="I209" s="170">
        <f t="shared" si="44"/>
        <v>13</v>
      </c>
      <c r="J209" s="160">
        <f t="shared" si="44"/>
        <v>19.079999999999998</v>
      </c>
      <c r="K209" s="328"/>
      <c r="L209" s="330"/>
      <c r="M209" s="276"/>
      <c r="N209" s="278"/>
      <c r="O209" s="280"/>
      <c r="P209" s="282"/>
      <c r="Q209" s="355" t="s">
        <v>201</v>
      </c>
      <c r="R209" s="356"/>
      <c r="S209" s="356"/>
      <c r="T209" s="356"/>
      <c r="U209" s="341" t="s">
        <v>103</v>
      </c>
      <c r="V209" s="342"/>
      <c r="W209" s="342"/>
      <c r="X209" s="342"/>
      <c r="Y209" s="343"/>
      <c r="Z209" s="360" t="s">
        <v>120</v>
      </c>
      <c r="AA209" s="361"/>
      <c r="AB209" s="362"/>
      <c r="AC209" s="190" t="s">
        <v>21</v>
      </c>
      <c r="AD209" s="193" t="s">
        <v>78</v>
      </c>
      <c r="AE209" s="192">
        <f>H208+I208/60+J208/60/60</f>
        <v>73.221966666666674</v>
      </c>
      <c r="AF209" s="193" t="s">
        <v>79</v>
      </c>
      <c r="AG209" s="192" t="e">
        <f>H211+I211/60+J211/60/60</f>
        <v>#VALUE!</v>
      </c>
      <c r="AH209" s="199" t="s">
        <v>84</v>
      </c>
      <c r="AI209" s="192" t="e">
        <f>AE209-AG209</f>
        <v>#VALUE!</v>
      </c>
      <c r="AJ209" s="193" t="s">
        <v>86</v>
      </c>
      <c r="AK209" s="192" t="e">
        <f>AI208*60</f>
        <v>#VALUE!</v>
      </c>
      <c r="AL209" s="193" t="s">
        <v>88</v>
      </c>
      <c r="AM209" s="192" t="e">
        <f>AK209*6076.12</f>
        <v>#VALUE!</v>
      </c>
      <c r="AN209" s="193" t="s">
        <v>91</v>
      </c>
      <c r="AO209" s="192">
        <f>AE209*PI()/180</f>
        <v>1.2779644031188708</v>
      </c>
      <c r="AP209" s="193" t="s">
        <v>94</v>
      </c>
      <c r="AQ209" s="192" t="e">
        <f>AG209*PI()/180</f>
        <v>#VALUE!</v>
      </c>
      <c r="AR209" s="193" t="s">
        <v>96</v>
      </c>
      <c r="AS209" s="191" t="e">
        <f>IF(360+AS208/(2*PI())*360&gt;360,AS208/(PI())*360,360+AS208/(2*PI())*360)</f>
        <v>#VALUE!</v>
      </c>
      <c r="AT209" s="195"/>
      <c r="AU209" s="195"/>
    </row>
    <row r="210" spans="1:47" s="101" customFormat="1" ht="15.95" customHeight="1" thickBot="1" x14ac:dyDescent="0.3">
      <c r="A210" s="271">
        <v>38</v>
      </c>
      <c r="B210" s="322"/>
      <c r="C210" s="325"/>
      <c r="D210" s="253" t="s">
        <v>54</v>
      </c>
      <c r="E210" s="166">
        <f t="shared" ref="E210:J210" si="45">E209</f>
        <v>44</v>
      </c>
      <c r="F210" s="170">
        <f t="shared" si="45"/>
        <v>28</v>
      </c>
      <c r="G210" s="159">
        <f t="shared" si="45"/>
        <v>28.56</v>
      </c>
      <c r="H210" s="133">
        <f t="shared" si="45"/>
        <v>73</v>
      </c>
      <c r="I210" s="170">
        <f t="shared" si="45"/>
        <v>13</v>
      </c>
      <c r="J210" s="160">
        <f t="shared" si="45"/>
        <v>19.079999999999998</v>
      </c>
      <c r="K210" s="107" t="s">
        <v>15</v>
      </c>
      <c r="L210" s="209" t="s">
        <v>99</v>
      </c>
      <c r="M210" s="108" t="s">
        <v>61</v>
      </c>
      <c r="N210" s="109" t="s">
        <v>4</v>
      </c>
      <c r="O210" s="110" t="s">
        <v>17</v>
      </c>
      <c r="P210" s="223" t="s">
        <v>19</v>
      </c>
      <c r="Q210" s="357"/>
      <c r="R210" s="356"/>
      <c r="S210" s="356"/>
      <c r="T210" s="356"/>
      <c r="U210" s="344"/>
      <c r="V210" s="345"/>
      <c r="W210" s="345"/>
      <c r="X210" s="345"/>
      <c r="Y210" s="346"/>
      <c r="Z210" s="305"/>
      <c r="AA210" s="306"/>
      <c r="AB210" s="307"/>
      <c r="AC210" s="196"/>
      <c r="AD210" s="195"/>
      <c r="AE210" s="195"/>
      <c r="AF210" s="195"/>
      <c r="AG210" s="195"/>
      <c r="AH210" s="195"/>
      <c r="AI210" s="195"/>
      <c r="AJ210" s="195"/>
      <c r="AK210" s="195"/>
      <c r="AL210" s="195"/>
      <c r="AM210" s="195"/>
      <c r="AN210" s="195"/>
      <c r="AO210" s="195"/>
      <c r="AP210" s="195"/>
      <c r="AQ210" s="195"/>
      <c r="AR210" s="193" t="s">
        <v>97</v>
      </c>
      <c r="AS210" s="191" t="e">
        <f>61.582*ACOS(SIN(AE208)*SIN(AG208)+COS(AE208)*COS(AG208)*(AE209-AG209))*6076.12</f>
        <v>#VALUE!</v>
      </c>
      <c r="AT210" s="195"/>
      <c r="AU210" s="195"/>
    </row>
    <row r="211" spans="1:47" s="100" customFormat="1" ht="35.1" customHeight="1" thickTop="1" thickBot="1" x14ac:dyDescent="0.3">
      <c r="A211" s="256" t="str">
        <f>IF(Z208=1,"VERIFIED",IF(AA208=1,"CHECKED",IF(V208=1,"RECHECK",IF(X208=1,"VERIFY",IF(Y208=1,"NEED APP","NOT SCHED")))))</f>
        <v>VERIFY</v>
      </c>
      <c r="B211" s="323"/>
      <c r="C211" s="326"/>
      <c r="D211" s="254" t="s">
        <v>21</v>
      </c>
      <c r="E211" s="167" t="s">
        <v>211</v>
      </c>
      <c r="F211" s="171" t="s">
        <v>212</v>
      </c>
      <c r="G211" s="162" t="s">
        <v>0</v>
      </c>
      <c r="H211" s="161" t="s">
        <v>0</v>
      </c>
      <c r="I211" s="171" t="s">
        <v>0</v>
      </c>
      <c r="J211" s="162" t="s">
        <v>0</v>
      </c>
      <c r="K211" s="111" t="str">
        <f>$N$7</f>
        <v xml:space="preserve"> </v>
      </c>
      <c r="L211" s="202" t="e">
        <f>IF(E211=" ","OBS POSN N/A",AU208*6076.12)</f>
        <v>#VALUE!</v>
      </c>
      <c r="M211" s="201">
        <v>0</v>
      </c>
      <c r="N211" s="265" t="str">
        <f>IF(W208=1,"Needs a Photo","Has a Photo")</f>
        <v>Needs a Photo</v>
      </c>
      <c r="O211" s="273" t="s">
        <v>198</v>
      </c>
      <c r="P211" s="225" t="e">
        <f>IF(E211=" ","OBS POSN N/A",(IF(L211&gt;O208,"OFF STA","ON STA")))</f>
        <v>#VALUE!</v>
      </c>
      <c r="Q211" s="358"/>
      <c r="R211" s="359"/>
      <c r="S211" s="359"/>
      <c r="T211" s="359"/>
      <c r="U211" s="347"/>
      <c r="V211" s="348"/>
      <c r="W211" s="348"/>
      <c r="X211" s="348"/>
      <c r="Y211" s="349"/>
      <c r="Z211" s="308"/>
      <c r="AA211" s="309"/>
      <c r="AB211" s="310"/>
      <c r="AC211" s="99"/>
    </row>
    <row r="212" spans="1:47" s="98" customFormat="1" ht="9" customHeight="1" thickTop="1" thickBot="1" x14ac:dyDescent="0.3">
      <c r="A212" s="185"/>
      <c r="B212" s="113" t="s">
        <v>10</v>
      </c>
      <c r="C212" s="114"/>
      <c r="D212" s="115" t="s">
        <v>11</v>
      </c>
      <c r="E212" s="164" t="s">
        <v>57</v>
      </c>
      <c r="F212" s="164" t="s">
        <v>58</v>
      </c>
      <c r="G212" s="156" t="s">
        <v>59</v>
      </c>
      <c r="H212" s="115" t="s">
        <v>57</v>
      </c>
      <c r="I212" s="164" t="s">
        <v>58</v>
      </c>
      <c r="J212" s="156" t="s">
        <v>59</v>
      </c>
      <c r="K212" s="116" t="s">
        <v>12</v>
      </c>
      <c r="L212" s="117" t="s">
        <v>13</v>
      </c>
      <c r="M212" s="117" t="s">
        <v>16</v>
      </c>
      <c r="N212" s="229" t="s">
        <v>14</v>
      </c>
      <c r="O212" s="118" t="s">
        <v>18</v>
      </c>
      <c r="P212" s="222" t="s">
        <v>67</v>
      </c>
      <c r="Q212" s="121" t="s">
        <v>63</v>
      </c>
      <c r="R212" s="122"/>
      <c r="S212" s="123" t="s">
        <v>20</v>
      </c>
      <c r="T212" s="214"/>
      <c r="U212" s="314" t="s">
        <v>100</v>
      </c>
      <c r="V212" s="339"/>
      <c r="W212" s="339"/>
      <c r="X212" s="339"/>
      <c r="Y212" s="340"/>
      <c r="Z212" s="124" t="s">
        <v>49</v>
      </c>
      <c r="AA212" s="125" t="s">
        <v>50</v>
      </c>
      <c r="AB212" s="126" t="s">
        <v>51</v>
      </c>
      <c r="AC212" s="186"/>
      <c r="AD212" s="187"/>
      <c r="AE212" s="188" t="s">
        <v>80</v>
      </c>
      <c r="AF212" s="187"/>
      <c r="AG212" s="188" t="s">
        <v>81</v>
      </c>
      <c r="AH212" s="188"/>
      <c r="AI212" s="188" t="s">
        <v>82</v>
      </c>
      <c r="AJ212" s="187"/>
      <c r="AK212" s="189" t="s">
        <v>92</v>
      </c>
      <c r="AL212" s="187"/>
      <c r="AM212" s="188"/>
      <c r="AN212" s="187"/>
      <c r="AO212" s="189" t="s">
        <v>89</v>
      </c>
      <c r="AP212" s="187"/>
      <c r="AQ212" s="188"/>
      <c r="AR212" s="187"/>
      <c r="AS212" s="188"/>
      <c r="AT212" s="187"/>
      <c r="AU212" s="187"/>
    </row>
    <row r="213" spans="1:47" s="101" customFormat="1" ht="15.95" customHeight="1" thickBot="1" x14ac:dyDescent="0.3">
      <c r="A213" s="105">
        <v>0</v>
      </c>
      <c r="B213" s="321" t="s">
        <v>202</v>
      </c>
      <c r="C213" s="324" t="s">
        <v>0</v>
      </c>
      <c r="D213" s="253" t="s">
        <v>48</v>
      </c>
      <c r="E213" s="165">
        <v>44</v>
      </c>
      <c r="F213" s="169">
        <v>28</v>
      </c>
      <c r="G213" s="106">
        <v>25</v>
      </c>
      <c r="H213" s="145">
        <v>73</v>
      </c>
      <c r="I213" s="169">
        <v>13</v>
      </c>
      <c r="J213" s="106">
        <v>26</v>
      </c>
      <c r="K213" s="327" t="s">
        <v>0</v>
      </c>
      <c r="L213" s="329" t="s">
        <v>0</v>
      </c>
      <c r="M213" s="276">
        <v>21</v>
      </c>
      <c r="N213" s="277">
        <f>IF(M213=" "," ",(M213+$L$7-M216))</f>
        <v>21</v>
      </c>
      <c r="O213" s="279">
        <v>500</v>
      </c>
      <c r="P213" s="281">
        <v>42901</v>
      </c>
      <c r="Q213" s="119">
        <v>43221</v>
      </c>
      <c r="R213" s="120">
        <v>43405</v>
      </c>
      <c r="S213" s="283" t="s">
        <v>122</v>
      </c>
      <c r="T213" s="284"/>
      <c r="U213" s="215">
        <v>1</v>
      </c>
      <c r="V213" s="127" t="s">
        <v>0</v>
      </c>
      <c r="W213" s="128">
        <v>1</v>
      </c>
      <c r="X213" s="129" t="s">
        <v>0</v>
      </c>
      <c r="Y213" s="130" t="s">
        <v>0</v>
      </c>
      <c r="Z213" s="131" t="s">
        <v>0</v>
      </c>
      <c r="AA213" s="127" t="s">
        <v>0</v>
      </c>
      <c r="AB213" s="132" t="s">
        <v>0</v>
      </c>
      <c r="AC213" s="190" t="s">
        <v>48</v>
      </c>
      <c r="AD213" s="193" t="s">
        <v>76</v>
      </c>
      <c r="AE213" s="192">
        <f>E213+F213/60+G213/60/60</f>
        <v>44.473611111111111</v>
      </c>
      <c r="AF213" s="193" t="s">
        <v>77</v>
      </c>
      <c r="AG213" s="192" t="e">
        <f>E216+F216/60+G216/60/60</f>
        <v>#VALUE!</v>
      </c>
      <c r="AH213" s="199" t="s">
        <v>83</v>
      </c>
      <c r="AI213" s="192" t="e">
        <f>AG213-AE213</f>
        <v>#VALUE!</v>
      </c>
      <c r="AJ213" s="193" t="s">
        <v>85</v>
      </c>
      <c r="AK213" s="192" t="e">
        <f>AI214*60*COS((AE213+AG213)/2*PI()/180)</f>
        <v>#VALUE!</v>
      </c>
      <c r="AL213" s="193" t="s">
        <v>87</v>
      </c>
      <c r="AM213" s="192" t="e">
        <f>AK213*6076.12</f>
        <v>#VALUE!</v>
      </c>
      <c r="AN213" s="193" t="s">
        <v>90</v>
      </c>
      <c r="AO213" s="192">
        <f>AE213*PI()/180</f>
        <v>0.77621094414042247</v>
      </c>
      <c r="AP213" s="193" t="s">
        <v>93</v>
      </c>
      <c r="AQ213" s="192" t="e">
        <f>AG213 *PI()/180</f>
        <v>#VALUE!</v>
      </c>
      <c r="AR213" s="193" t="s">
        <v>95</v>
      </c>
      <c r="AS213" s="192" t="e">
        <f>1*ATAN2(COS(AO213)*SIN(AQ213)-SIN(AO213)*COS(AQ213)*COS(AQ214-AO214),SIN(AQ214-AO214)*COS(AQ213))</f>
        <v>#VALUE!</v>
      </c>
      <c r="AT213" s="194" t="s">
        <v>98</v>
      </c>
      <c r="AU213" s="200" t="e">
        <f>SQRT(AK214*AK214+AK213*AK213)</f>
        <v>#VALUE!</v>
      </c>
    </row>
    <row r="214" spans="1:47" s="101" customFormat="1" ht="15.95" customHeight="1" thickTop="1" thickBot="1" x14ac:dyDescent="0.3">
      <c r="A214" s="154">
        <v>100118392147</v>
      </c>
      <c r="B214" s="322"/>
      <c r="C214" s="325"/>
      <c r="D214" s="253" t="s">
        <v>53</v>
      </c>
      <c r="E214" s="285" t="s">
        <v>73</v>
      </c>
      <c r="F214" s="286"/>
      <c r="G214" s="286"/>
      <c r="H214" s="286"/>
      <c r="I214" s="286"/>
      <c r="J214" s="287"/>
      <c r="K214" s="328"/>
      <c r="L214" s="330"/>
      <c r="M214" s="276"/>
      <c r="N214" s="278"/>
      <c r="O214" s="280"/>
      <c r="P214" s="282"/>
      <c r="Q214" s="288" t="s">
        <v>203</v>
      </c>
      <c r="R214" s="410"/>
      <c r="S214" s="410"/>
      <c r="T214" s="410"/>
      <c r="U214" s="293" t="s">
        <v>102</v>
      </c>
      <c r="V214" s="294"/>
      <c r="W214" s="294"/>
      <c r="X214" s="294"/>
      <c r="Y214" s="295"/>
      <c r="Z214" s="302" t="s">
        <v>164</v>
      </c>
      <c r="AA214" s="303"/>
      <c r="AB214" s="304"/>
      <c r="AC214" s="190" t="s">
        <v>21</v>
      </c>
      <c r="AD214" s="193" t="s">
        <v>78</v>
      </c>
      <c r="AE214" s="192">
        <f>H213+I213/60+J213/60/60</f>
        <v>73.223888888888894</v>
      </c>
      <c r="AF214" s="193" t="s">
        <v>79</v>
      </c>
      <c r="AG214" s="192" t="e">
        <f>H216+I216/60+J216/60/60</f>
        <v>#VALUE!</v>
      </c>
      <c r="AH214" s="199" t="s">
        <v>84</v>
      </c>
      <c r="AI214" s="192" t="e">
        <f>AE214-AG214</f>
        <v>#VALUE!</v>
      </c>
      <c r="AJ214" s="193" t="s">
        <v>86</v>
      </c>
      <c r="AK214" s="192" t="e">
        <f>AI213*60</f>
        <v>#VALUE!</v>
      </c>
      <c r="AL214" s="193" t="s">
        <v>88</v>
      </c>
      <c r="AM214" s="192" t="e">
        <f>AK214*6076.12</f>
        <v>#VALUE!</v>
      </c>
      <c r="AN214" s="193" t="s">
        <v>91</v>
      </c>
      <c r="AO214" s="192">
        <f>AE214*PI()/180</f>
        <v>1.2779979522256035</v>
      </c>
      <c r="AP214" s="193" t="s">
        <v>94</v>
      </c>
      <c r="AQ214" s="192" t="e">
        <f>AG214*PI()/180</f>
        <v>#VALUE!</v>
      </c>
      <c r="AR214" s="193" t="s">
        <v>96</v>
      </c>
      <c r="AS214" s="191" t="e">
        <f>IF(360+AS213/(2*PI())*360&gt;360,AS213/(PI())*360,360+AS213/(2*PI())*360)</f>
        <v>#VALUE!</v>
      </c>
      <c r="AT214" s="195"/>
      <c r="AU214" s="195"/>
    </row>
    <row r="215" spans="1:47" s="101" customFormat="1" ht="15.95" customHeight="1" thickBot="1" x14ac:dyDescent="0.3">
      <c r="A215" s="271">
        <v>39</v>
      </c>
      <c r="B215" s="322"/>
      <c r="C215" s="325"/>
      <c r="D215" s="253" t="s">
        <v>54</v>
      </c>
      <c r="E215" s="311" t="s">
        <v>72</v>
      </c>
      <c r="F215" s="312"/>
      <c r="G215" s="312"/>
      <c r="H215" s="312"/>
      <c r="I215" s="312"/>
      <c r="J215" s="313"/>
      <c r="K215" s="107" t="s">
        <v>15</v>
      </c>
      <c r="L215" s="209" t="s">
        <v>99</v>
      </c>
      <c r="M215" s="108" t="s">
        <v>61</v>
      </c>
      <c r="N215" s="109" t="s">
        <v>4</v>
      </c>
      <c r="O215" s="110" t="s">
        <v>17</v>
      </c>
      <c r="P215" s="223" t="s">
        <v>19</v>
      </c>
      <c r="Q215" s="411"/>
      <c r="R215" s="410"/>
      <c r="S215" s="410"/>
      <c r="T215" s="410"/>
      <c r="U215" s="296"/>
      <c r="V215" s="297"/>
      <c r="W215" s="297"/>
      <c r="X215" s="297"/>
      <c r="Y215" s="298"/>
      <c r="Z215" s="305"/>
      <c r="AA215" s="306"/>
      <c r="AB215" s="307"/>
      <c r="AC215" s="196"/>
      <c r="AD215" s="195"/>
      <c r="AE215" s="195"/>
      <c r="AF215" s="195"/>
      <c r="AG215" s="195"/>
      <c r="AH215" s="195"/>
      <c r="AI215" s="195"/>
      <c r="AJ215" s="195"/>
      <c r="AK215" s="195"/>
      <c r="AL215" s="195"/>
      <c r="AM215" s="195"/>
      <c r="AN215" s="195"/>
      <c r="AO215" s="195"/>
      <c r="AP215" s="195"/>
      <c r="AQ215" s="195"/>
      <c r="AR215" s="193" t="s">
        <v>97</v>
      </c>
      <c r="AS215" s="191" t="e">
        <f>61.582*ACOS(SIN(AE213)*SIN(AG213)+COS(AE213)*COS(AG213)*(AE214-AG214))*6076.12</f>
        <v>#VALUE!</v>
      </c>
      <c r="AT215" s="195"/>
      <c r="AU215" s="195"/>
    </row>
    <row r="216" spans="1:47" s="100" customFormat="1" ht="35.1" customHeight="1" thickTop="1" thickBot="1" x14ac:dyDescent="0.3">
      <c r="A216" s="152" t="str">
        <f>IF(Z213=1,"VERIFIED",IF(AA213=1,"CHECKED",IF(V213=1,"RECHECK",IF(X213=1,"VERIFY",IF(Y213=1,"NEED APP","NOT SCHED")))))</f>
        <v>NOT SCHED</v>
      </c>
      <c r="B216" s="323"/>
      <c r="C216" s="326"/>
      <c r="D216" s="254" t="s">
        <v>21</v>
      </c>
      <c r="E216" s="167" t="s">
        <v>0</v>
      </c>
      <c r="F216" s="171" t="s">
        <v>0</v>
      </c>
      <c r="G216" s="162" t="s">
        <v>0</v>
      </c>
      <c r="H216" s="161" t="s">
        <v>0</v>
      </c>
      <c r="I216" s="171" t="s">
        <v>0</v>
      </c>
      <c r="J216" s="162" t="s">
        <v>0</v>
      </c>
      <c r="K216" s="111" t="str">
        <f>$N$7</f>
        <v xml:space="preserve"> </v>
      </c>
      <c r="L216" s="202" t="str">
        <f>IF(E216=" ","OBS POSN N/A",AU213*6076.12)</f>
        <v>OBS POSN N/A</v>
      </c>
      <c r="M216" s="201">
        <v>0</v>
      </c>
      <c r="N216" s="265" t="str">
        <f>IF(W213=1,"Needs a Photo","Has a Photo")</f>
        <v>Needs a Photo</v>
      </c>
      <c r="O216" s="263" t="s">
        <v>71</v>
      </c>
      <c r="P216" s="225" t="str">
        <f>IF(E216=" ","OBS POSN N/A",(IF(L216&gt;O213,"OFF STA","ON STA")))</f>
        <v>OBS POSN N/A</v>
      </c>
      <c r="Q216" s="412"/>
      <c r="R216" s="413"/>
      <c r="S216" s="413"/>
      <c r="T216" s="413"/>
      <c r="U216" s="299"/>
      <c r="V216" s="300"/>
      <c r="W216" s="300"/>
      <c r="X216" s="300"/>
      <c r="Y216" s="301"/>
      <c r="Z216" s="308"/>
      <c r="AA216" s="309"/>
      <c r="AB216" s="310"/>
      <c r="AC216" s="99"/>
    </row>
    <row r="217" spans="1:47" s="98" customFormat="1" ht="9" customHeight="1" thickTop="1" thickBot="1" x14ac:dyDescent="0.3">
      <c r="A217" s="185"/>
      <c r="B217" s="113" t="s">
        <v>10</v>
      </c>
      <c r="C217" s="114"/>
      <c r="D217" s="115" t="s">
        <v>11</v>
      </c>
      <c r="E217" s="164" t="s">
        <v>57</v>
      </c>
      <c r="F217" s="164" t="s">
        <v>58</v>
      </c>
      <c r="G217" s="156" t="s">
        <v>59</v>
      </c>
      <c r="H217" s="115" t="s">
        <v>57</v>
      </c>
      <c r="I217" s="164" t="s">
        <v>58</v>
      </c>
      <c r="J217" s="156" t="s">
        <v>59</v>
      </c>
      <c r="K217" s="116" t="s">
        <v>12</v>
      </c>
      <c r="L217" s="117" t="s">
        <v>13</v>
      </c>
      <c r="M217" s="117" t="s">
        <v>16</v>
      </c>
      <c r="N217" s="229" t="s">
        <v>14</v>
      </c>
      <c r="O217" s="118" t="s">
        <v>18</v>
      </c>
      <c r="P217" s="222" t="s">
        <v>67</v>
      </c>
      <c r="Q217" s="121" t="s">
        <v>63</v>
      </c>
      <c r="R217" s="122"/>
      <c r="S217" s="123" t="s">
        <v>20</v>
      </c>
      <c r="T217" s="214"/>
      <c r="U217" s="314" t="s">
        <v>100</v>
      </c>
      <c r="V217" s="339"/>
      <c r="W217" s="339"/>
      <c r="X217" s="339"/>
      <c r="Y217" s="340"/>
      <c r="Z217" s="124" t="s">
        <v>49</v>
      </c>
      <c r="AA217" s="125" t="s">
        <v>50</v>
      </c>
      <c r="AB217" s="126" t="s">
        <v>51</v>
      </c>
      <c r="AC217" s="186"/>
      <c r="AD217" s="187"/>
      <c r="AE217" s="188" t="s">
        <v>80</v>
      </c>
      <c r="AF217" s="187"/>
      <c r="AG217" s="188" t="s">
        <v>81</v>
      </c>
      <c r="AH217" s="188"/>
      <c r="AI217" s="188" t="s">
        <v>82</v>
      </c>
      <c r="AJ217" s="187"/>
      <c r="AK217" s="189" t="s">
        <v>92</v>
      </c>
      <c r="AL217" s="187"/>
      <c r="AM217" s="188"/>
      <c r="AN217" s="187"/>
      <c r="AO217" s="189" t="s">
        <v>89</v>
      </c>
      <c r="AP217" s="187"/>
      <c r="AQ217" s="188"/>
      <c r="AR217" s="187"/>
      <c r="AS217" s="188"/>
      <c r="AT217" s="187"/>
      <c r="AU217" s="187"/>
    </row>
    <row r="218" spans="1:47" s="101" customFormat="1" ht="15.95" customHeight="1" thickBot="1" x14ac:dyDescent="0.3">
      <c r="A218" s="105">
        <v>0</v>
      </c>
      <c r="B218" s="321" t="s">
        <v>204</v>
      </c>
      <c r="C218" s="324" t="s">
        <v>0</v>
      </c>
      <c r="D218" s="253" t="s">
        <v>48</v>
      </c>
      <c r="E218" s="165">
        <v>44</v>
      </c>
      <c r="F218" s="169">
        <v>28</v>
      </c>
      <c r="G218" s="106">
        <v>15.5</v>
      </c>
      <c r="H218" s="145">
        <v>73</v>
      </c>
      <c r="I218" s="169">
        <v>13</v>
      </c>
      <c r="J218" s="106">
        <v>25.2</v>
      </c>
      <c r="K218" s="327" t="s">
        <v>0</v>
      </c>
      <c r="L218" s="329" t="s">
        <v>0</v>
      </c>
      <c r="M218" s="276">
        <v>21</v>
      </c>
      <c r="N218" s="277">
        <f>IF(M218=" "," ",(M218+$L$7-M221))</f>
        <v>21</v>
      </c>
      <c r="O218" s="279">
        <v>500</v>
      </c>
      <c r="P218" s="470">
        <v>42170</v>
      </c>
      <c r="Q218" s="119">
        <v>43221</v>
      </c>
      <c r="R218" s="120">
        <v>43405</v>
      </c>
      <c r="S218" s="283" t="s">
        <v>122</v>
      </c>
      <c r="T218" s="284"/>
      <c r="U218" s="215">
        <v>1</v>
      </c>
      <c r="V218" s="127" t="s">
        <v>0</v>
      </c>
      <c r="W218" s="128">
        <v>1</v>
      </c>
      <c r="X218" s="129">
        <v>1</v>
      </c>
      <c r="Y218" s="130" t="s">
        <v>0</v>
      </c>
      <c r="Z218" s="131" t="s">
        <v>0</v>
      </c>
      <c r="AA218" s="127" t="s">
        <v>0</v>
      </c>
      <c r="AB218" s="132" t="s">
        <v>0</v>
      </c>
      <c r="AC218" s="190" t="s">
        <v>48</v>
      </c>
      <c r="AD218" s="193" t="s">
        <v>76</v>
      </c>
      <c r="AE218" s="192">
        <f>E218+F218/60+G218/60/60</f>
        <v>44.470972222222223</v>
      </c>
      <c r="AF218" s="193" t="s">
        <v>77</v>
      </c>
      <c r="AG218" s="192" t="e">
        <f>E221+F221/60+G221/60/60</f>
        <v>#VALUE!</v>
      </c>
      <c r="AH218" s="199" t="s">
        <v>83</v>
      </c>
      <c r="AI218" s="192" t="e">
        <f>AG218-AE218</f>
        <v>#VALUE!</v>
      </c>
      <c r="AJ218" s="193" t="s">
        <v>85</v>
      </c>
      <c r="AK218" s="192" t="e">
        <f>AI219*60*COS((AE218+AG218)/2*PI()/180)</f>
        <v>#VALUE!</v>
      </c>
      <c r="AL218" s="193" t="s">
        <v>87</v>
      </c>
      <c r="AM218" s="192" t="e">
        <f>AK218*6076.12</f>
        <v>#VALUE!</v>
      </c>
      <c r="AN218" s="193" t="s">
        <v>90</v>
      </c>
      <c r="AO218" s="192">
        <f>AE218*PI()/180</f>
        <v>0.77616488684071716</v>
      </c>
      <c r="AP218" s="193" t="s">
        <v>93</v>
      </c>
      <c r="AQ218" s="192" t="e">
        <f>AG218 *PI()/180</f>
        <v>#VALUE!</v>
      </c>
      <c r="AR218" s="193" t="s">
        <v>95</v>
      </c>
      <c r="AS218" s="192" t="e">
        <f>1*ATAN2(COS(AO218)*SIN(AQ218)-SIN(AO218)*COS(AQ218)*COS(AQ219-AO219),SIN(AQ219-AO219)*COS(AQ218))</f>
        <v>#VALUE!</v>
      </c>
      <c r="AT218" s="194" t="s">
        <v>98</v>
      </c>
      <c r="AU218" s="200" t="e">
        <f>SQRT(AK219*AK219+AK218*AK218)</f>
        <v>#VALUE!</v>
      </c>
    </row>
    <row r="219" spans="1:47" s="101" customFormat="1" ht="15.95" customHeight="1" thickTop="1" thickBot="1" x14ac:dyDescent="0.3">
      <c r="A219" s="154">
        <v>100118392145</v>
      </c>
      <c r="B219" s="322"/>
      <c r="C219" s="325"/>
      <c r="D219" s="253" t="s">
        <v>53</v>
      </c>
      <c r="E219" s="285" t="s">
        <v>73</v>
      </c>
      <c r="F219" s="286"/>
      <c r="G219" s="286"/>
      <c r="H219" s="286"/>
      <c r="I219" s="286"/>
      <c r="J219" s="287"/>
      <c r="K219" s="328"/>
      <c r="L219" s="330"/>
      <c r="M219" s="276"/>
      <c r="N219" s="278"/>
      <c r="O219" s="280"/>
      <c r="P219" s="471"/>
      <c r="Q219" s="355" t="s">
        <v>196</v>
      </c>
      <c r="R219" s="356"/>
      <c r="S219" s="356"/>
      <c r="T219" s="356"/>
      <c r="U219" s="341" t="s">
        <v>103</v>
      </c>
      <c r="V219" s="342"/>
      <c r="W219" s="342"/>
      <c r="X219" s="342"/>
      <c r="Y219" s="343"/>
      <c r="Z219" s="302" t="s">
        <v>164</v>
      </c>
      <c r="AA219" s="303"/>
      <c r="AB219" s="304"/>
      <c r="AC219" s="190" t="s">
        <v>21</v>
      </c>
      <c r="AD219" s="193" t="s">
        <v>78</v>
      </c>
      <c r="AE219" s="192">
        <f>H218+I218/60+J218/60/60</f>
        <v>73.223666666666674</v>
      </c>
      <c r="AF219" s="193" t="s">
        <v>79</v>
      </c>
      <c r="AG219" s="192" t="e">
        <f>H221+I221/60+J221/60/60</f>
        <v>#VALUE!</v>
      </c>
      <c r="AH219" s="199" t="s">
        <v>84</v>
      </c>
      <c r="AI219" s="192" t="e">
        <f>AE219-AG219</f>
        <v>#VALUE!</v>
      </c>
      <c r="AJ219" s="193" t="s">
        <v>86</v>
      </c>
      <c r="AK219" s="192" t="e">
        <f>AI218*60</f>
        <v>#VALUE!</v>
      </c>
      <c r="AL219" s="193" t="s">
        <v>88</v>
      </c>
      <c r="AM219" s="192" t="e">
        <f>AK219*6076.12</f>
        <v>#VALUE!</v>
      </c>
      <c r="AN219" s="193" t="s">
        <v>91</v>
      </c>
      <c r="AO219" s="192">
        <f>AE219*PI()/180</f>
        <v>1.2779940737161546</v>
      </c>
      <c r="AP219" s="193" t="s">
        <v>94</v>
      </c>
      <c r="AQ219" s="192" t="e">
        <f>AG219*PI()/180</f>
        <v>#VALUE!</v>
      </c>
      <c r="AR219" s="193" t="s">
        <v>96</v>
      </c>
      <c r="AS219" s="191" t="e">
        <f>IF(360+AS218/(2*PI())*360&gt;360,AS218/(PI())*360,360+AS218/(2*PI())*360)</f>
        <v>#VALUE!</v>
      </c>
      <c r="AT219" s="195"/>
      <c r="AU219" s="195"/>
    </row>
    <row r="220" spans="1:47" s="101" customFormat="1" ht="15.95" customHeight="1" thickBot="1" x14ac:dyDescent="0.3">
      <c r="A220" s="271">
        <v>40</v>
      </c>
      <c r="B220" s="322"/>
      <c r="C220" s="325"/>
      <c r="D220" s="253" t="s">
        <v>54</v>
      </c>
      <c r="E220" s="311" t="s">
        <v>72</v>
      </c>
      <c r="F220" s="312"/>
      <c r="G220" s="312"/>
      <c r="H220" s="312"/>
      <c r="I220" s="312"/>
      <c r="J220" s="313"/>
      <c r="K220" s="107" t="s">
        <v>15</v>
      </c>
      <c r="L220" s="209" t="s">
        <v>99</v>
      </c>
      <c r="M220" s="108" t="s">
        <v>61</v>
      </c>
      <c r="N220" s="109" t="s">
        <v>4</v>
      </c>
      <c r="O220" s="110" t="s">
        <v>17</v>
      </c>
      <c r="P220" s="223" t="s">
        <v>19</v>
      </c>
      <c r="Q220" s="357"/>
      <c r="R220" s="356"/>
      <c r="S220" s="356"/>
      <c r="T220" s="356"/>
      <c r="U220" s="344"/>
      <c r="V220" s="345"/>
      <c r="W220" s="345"/>
      <c r="X220" s="345"/>
      <c r="Y220" s="346"/>
      <c r="Z220" s="305"/>
      <c r="AA220" s="306"/>
      <c r="AB220" s="307"/>
      <c r="AC220" s="196"/>
      <c r="AD220" s="195"/>
      <c r="AE220" s="195"/>
      <c r="AF220" s="195"/>
      <c r="AG220" s="195"/>
      <c r="AH220" s="195"/>
      <c r="AI220" s="195"/>
      <c r="AJ220" s="195"/>
      <c r="AK220" s="195"/>
      <c r="AL220" s="195"/>
      <c r="AM220" s="195"/>
      <c r="AN220" s="195"/>
      <c r="AO220" s="195"/>
      <c r="AP220" s="195"/>
      <c r="AQ220" s="195"/>
      <c r="AR220" s="193" t="s">
        <v>97</v>
      </c>
      <c r="AS220" s="191" t="e">
        <f>61.582*ACOS(SIN(AE218)*SIN(AG218)+COS(AE218)*COS(AG218)*(AE219-AG219))*6076.12</f>
        <v>#VALUE!</v>
      </c>
      <c r="AT220" s="195"/>
      <c r="AU220" s="195"/>
    </row>
    <row r="221" spans="1:47" s="100" customFormat="1" ht="35.1" customHeight="1" thickTop="1" thickBot="1" x14ac:dyDescent="0.3">
      <c r="A221" s="256" t="str">
        <f>IF(Z218=1,"VERIFIED",IF(AA218=1,"CHECKED",IF(V218=1,"RECHECK",IF(X218=1,"VERIFY",IF(Y218=1,"NEED APP","NOT SCHED")))))</f>
        <v>VERIFY</v>
      </c>
      <c r="B221" s="323"/>
      <c r="C221" s="326"/>
      <c r="D221" s="254" t="s">
        <v>21</v>
      </c>
      <c r="E221" s="167" t="s">
        <v>0</v>
      </c>
      <c r="F221" s="171" t="s">
        <v>0</v>
      </c>
      <c r="G221" s="162" t="s">
        <v>0</v>
      </c>
      <c r="H221" s="161" t="s">
        <v>0</v>
      </c>
      <c r="I221" s="171" t="s">
        <v>0</v>
      </c>
      <c r="J221" s="162" t="s">
        <v>0</v>
      </c>
      <c r="K221" s="111" t="str">
        <f>$N$7</f>
        <v xml:space="preserve"> </v>
      </c>
      <c r="L221" s="202" t="str">
        <f>IF(E221=" ","OBS POSN N/A",AU218*6076.12)</f>
        <v>OBS POSN N/A</v>
      </c>
      <c r="M221" s="201">
        <v>0</v>
      </c>
      <c r="N221" s="265" t="str">
        <f>IF(W218=1,"Needs a Photo","Has a Photo")</f>
        <v>Needs a Photo</v>
      </c>
      <c r="O221" s="263" t="s">
        <v>71</v>
      </c>
      <c r="P221" s="225" t="str">
        <f>IF(E221=" ","OBS POSN N/A",(IF(L221&gt;O218,"OFF STA","ON STA")))</f>
        <v>OBS POSN N/A</v>
      </c>
      <c r="Q221" s="358"/>
      <c r="R221" s="359"/>
      <c r="S221" s="359"/>
      <c r="T221" s="359"/>
      <c r="U221" s="347"/>
      <c r="V221" s="348"/>
      <c r="W221" s="348"/>
      <c r="X221" s="348"/>
      <c r="Y221" s="349"/>
      <c r="Z221" s="308"/>
      <c r="AA221" s="309"/>
      <c r="AB221" s="310"/>
      <c r="AC221" s="99"/>
    </row>
    <row r="222" spans="1:47" s="100" customFormat="1" ht="75" customHeight="1" thickTop="1" thickBot="1" x14ac:dyDescent="0.3">
      <c r="A222" s="338" t="s">
        <v>75</v>
      </c>
      <c r="B222" s="320"/>
      <c r="C222" s="320"/>
      <c r="D222" s="320"/>
      <c r="E222" s="320"/>
      <c r="F222" s="320"/>
      <c r="G222" s="320"/>
      <c r="H222" s="320"/>
      <c r="I222" s="320"/>
      <c r="J222" s="320"/>
      <c r="K222" s="320"/>
      <c r="L222" s="320"/>
      <c r="M222" s="320"/>
      <c r="N222" s="320"/>
      <c r="O222" s="320"/>
      <c r="P222" s="320"/>
      <c r="Q222" s="320"/>
      <c r="R222" s="320"/>
      <c r="S222" s="320"/>
      <c r="T222" s="320"/>
      <c r="U222" s="216"/>
      <c r="V222" s="140"/>
      <c r="W222" s="140"/>
      <c r="X222" s="140"/>
      <c r="Y222" s="141"/>
      <c r="Z222" s="226"/>
      <c r="AA222" s="227"/>
      <c r="AB222" s="228"/>
      <c r="AC222" s="99"/>
    </row>
    <row r="223" spans="1:47" s="7" customFormat="1" ht="16.5" customHeight="1" thickTop="1" thickBot="1" x14ac:dyDescent="0.3">
      <c r="A223" s="248" t="s">
        <v>208</v>
      </c>
      <c r="B223" s="249" t="s">
        <v>209</v>
      </c>
      <c r="C223" s="250"/>
      <c r="D223" s="251"/>
      <c r="E223" s="232" t="s">
        <v>60</v>
      </c>
      <c r="F223" s="233"/>
      <c r="G223" s="234"/>
      <c r="H223" s="235" t="s">
        <v>62</v>
      </c>
      <c r="I223" s="233"/>
      <c r="J223" s="234"/>
      <c r="K223" s="236" t="s">
        <v>0</v>
      </c>
      <c r="L223" s="237" t="s">
        <v>0</v>
      </c>
      <c r="M223" s="238" t="s">
        <v>0</v>
      </c>
      <c r="N223" s="239" t="s">
        <v>0</v>
      </c>
      <c r="O223" s="240"/>
      <c r="P223" s="275" t="str">
        <f>P196</f>
        <v xml:space="preserve">D14-BURL-1S-Eastern Run </v>
      </c>
      <c r="Q223" s="275"/>
      <c r="R223" s="275"/>
      <c r="S223" s="275"/>
      <c r="T223" s="275"/>
      <c r="U223" s="241"/>
      <c r="V223" s="242"/>
      <c r="W223" s="243"/>
      <c r="X223" s="244"/>
      <c r="Y223" s="242"/>
      <c r="Z223" s="244"/>
      <c r="AA223" s="242"/>
      <c r="AB223" s="245"/>
      <c r="AC223" s="8"/>
    </row>
    <row r="224" spans="1:47" s="98" customFormat="1" ht="9" customHeight="1" thickTop="1" thickBot="1" x14ac:dyDescent="0.3">
      <c r="A224" s="185"/>
      <c r="B224" s="113" t="s">
        <v>10</v>
      </c>
      <c r="C224" s="114"/>
      <c r="D224" s="115" t="s">
        <v>11</v>
      </c>
      <c r="E224" s="164" t="s">
        <v>57</v>
      </c>
      <c r="F224" s="164" t="s">
        <v>58</v>
      </c>
      <c r="G224" s="156" t="s">
        <v>59</v>
      </c>
      <c r="H224" s="115" t="s">
        <v>57</v>
      </c>
      <c r="I224" s="164" t="s">
        <v>58</v>
      </c>
      <c r="J224" s="156" t="s">
        <v>59</v>
      </c>
      <c r="K224" s="116" t="s">
        <v>12</v>
      </c>
      <c r="L224" s="117" t="s">
        <v>13</v>
      </c>
      <c r="M224" s="117" t="s">
        <v>16</v>
      </c>
      <c r="N224" s="229" t="s">
        <v>14</v>
      </c>
      <c r="O224" s="118" t="s">
        <v>18</v>
      </c>
      <c r="P224" s="222" t="s">
        <v>67</v>
      </c>
      <c r="Q224" s="121" t="s">
        <v>63</v>
      </c>
      <c r="R224" s="122"/>
      <c r="S224" s="123" t="s">
        <v>20</v>
      </c>
      <c r="T224" s="214"/>
      <c r="U224" s="314" t="s">
        <v>100</v>
      </c>
      <c r="V224" s="339"/>
      <c r="W224" s="339"/>
      <c r="X224" s="339"/>
      <c r="Y224" s="340"/>
      <c r="Z224" s="124" t="s">
        <v>49</v>
      </c>
      <c r="AA224" s="125" t="s">
        <v>50</v>
      </c>
      <c r="AB224" s="126" t="s">
        <v>51</v>
      </c>
      <c r="AC224" s="186"/>
      <c r="AD224" s="187"/>
      <c r="AE224" s="188" t="s">
        <v>80</v>
      </c>
      <c r="AF224" s="187"/>
      <c r="AG224" s="188" t="s">
        <v>81</v>
      </c>
      <c r="AH224" s="188"/>
      <c r="AI224" s="188" t="s">
        <v>82</v>
      </c>
      <c r="AJ224" s="187"/>
      <c r="AK224" s="189" t="s">
        <v>92</v>
      </c>
      <c r="AL224" s="187"/>
      <c r="AM224" s="188"/>
      <c r="AN224" s="187"/>
      <c r="AO224" s="189" t="s">
        <v>89</v>
      </c>
      <c r="AP224" s="187"/>
      <c r="AQ224" s="188"/>
      <c r="AR224" s="187"/>
      <c r="AS224" s="188"/>
      <c r="AT224" s="187"/>
      <c r="AU224" s="187"/>
    </row>
    <row r="225" spans="1:47" s="101" customFormat="1" ht="15.95" customHeight="1" thickBot="1" x14ac:dyDescent="0.3">
      <c r="A225" s="105">
        <v>0</v>
      </c>
      <c r="B225" s="321" t="s">
        <v>205</v>
      </c>
      <c r="C225" s="324" t="s">
        <v>0</v>
      </c>
      <c r="D225" s="253" t="s">
        <v>48</v>
      </c>
      <c r="E225" s="165">
        <v>44</v>
      </c>
      <c r="F225" s="169">
        <v>28</v>
      </c>
      <c r="G225" s="106">
        <v>10</v>
      </c>
      <c r="H225" s="145">
        <v>73</v>
      </c>
      <c r="I225" s="169">
        <v>13</v>
      </c>
      <c r="J225" s="106">
        <v>30</v>
      </c>
      <c r="K225" s="327" t="s">
        <v>0</v>
      </c>
      <c r="L225" s="329" t="s">
        <v>0</v>
      </c>
      <c r="M225" s="276">
        <v>21</v>
      </c>
      <c r="N225" s="277">
        <f>IF(M225=" "," ",(M225+$L$7-M228))</f>
        <v>21</v>
      </c>
      <c r="O225" s="279">
        <v>500</v>
      </c>
      <c r="P225" s="414">
        <v>42901</v>
      </c>
      <c r="Q225" s="119">
        <v>43221</v>
      </c>
      <c r="R225" s="120">
        <v>43405</v>
      </c>
      <c r="S225" s="283" t="s">
        <v>122</v>
      </c>
      <c r="T225" s="284"/>
      <c r="U225" s="215">
        <v>1</v>
      </c>
      <c r="V225" s="127" t="s">
        <v>0</v>
      </c>
      <c r="W225" s="128">
        <v>1</v>
      </c>
      <c r="X225" s="129">
        <v>1</v>
      </c>
      <c r="Y225" s="130" t="s">
        <v>0</v>
      </c>
      <c r="Z225" s="131" t="s">
        <v>0</v>
      </c>
      <c r="AA225" s="127" t="s">
        <v>0</v>
      </c>
      <c r="AB225" s="132" t="s">
        <v>0</v>
      </c>
      <c r="AC225" s="190" t="s">
        <v>48</v>
      </c>
      <c r="AD225" s="193" t="s">
        <v>76</v>
      </c>
      <c r="AE225" s="192">
        <f>E225+F225/60+G225/60/60</f>
        <v>44.469444444444449</v>
      </c>
      <c r="AF225" s="193" t="s">
        <v>77</v>
      </c>
      <c r="AG225" s="192" t="e">
        <f>E228+F228/60+G228/60/60</f>
        <v>#VALUE!</v>
      </c>
      <c r="AH225" s="199" t="s">
        <v>83</v>
      </c>
      <c r="AI225" s="192" t="e">
        <f>AG225-AE225</f>
        <v>#VALUE!</v>
      </c>
      <c r="AJ225" s="193" t="s">
        <v>85</v>
      </c>
      <c r="AK225" s="192" t="e">
        <f>AI226*60*COS((AE225+AG225)/2*PI()/180)</f>
        <v>#VALUE!</v>
      </c>
      <c r="AL225" s="193" t="s">
        <v>87</v>
      </c>
      <c r="AM225" s="192" t="e">
        <f>AK225*6076.12</f>
        <v>#VALUE!</v>
      </c>
      <c r="AN225" s="193" t="s">
        <v>90</v>
      </c>
      <c r="AO225" s="192">
        <f>AE225*PI()/180</f>
        <v>0.77613822208825622</v>
      </c>
      <c r="AP225" s="193" t="s">
        <v>93</v>
      </c>
      <c r="AQ225" s="192" t="e">
        <f>AG225 *PI()/180</f>
        <v>#VALUE!</v>
      </c>
      <c r="AR225" s="193" t="s">
        <v>95</v>
      </c>
      <c r="AS225" s="192" t="e">
        <f>1*ATAN2(COS(AO225)*SIN(AQ225)-SIN(AO225)*COS(AQ225)*COS(AQ226-AO226),SIN(AQ226-AO226)*COS(AQ225))</f>
        <v>#VALUE!</v>
      </c>
      <c r="AT225" s="194" t="s">
        <v>98</v>
      </c>
      <c r="AU225" s="200" t="e">
        <f>SQRT(AK226*AK226+AK225*AK225)</f>
        <v>#VALUE!</v>
      </c>
    </row>
    <row r="226" spans="1:47" s="101" customFormat="1" ht="15.95" customHeight="1" thickTop="1" thickBot="1" x14ac:dyDescent="0.3">
      <c r="A226" s="154">
        <v>100118392143</v>
      </c>
      <c r="B226" s="322"/>
      <c r="C226" s="325"/>
      <c r="D226" s="253" t="s">
        <v>53</v>
      </c>
      <c r="E226" s="285" t="s">
        <v>73</v>
      </c>
      <c r="F226" s="286"/>
      <c r="G226" s="286"/>
      <c r="H226" s="286"/>
      <c r="I226" s="286"/>
      <c r="J226" s="287"/>
      <c r="K226" s="328"/>
      <c r="L226" s="330"/>
      <c r="M226" s="276"/>
      <c r="N226" s="278"/>
      <c r="O226" s="280"/>
      <c r="P226" s="415"/>
      <c r="Q226" s="355" t="s">
        <v>213</v>
      </c>
      <c r="R226" s="356"/>
      <c r="S226" s="356"/>
      <c r="T226" s="356"/>
      <c r="U226" s="341" t="s">
        <v>103</v>
      </c>
      <c r="V226" s="342"/>
      <c r="W226" s="342"/>
      <c r="X226" s="342"/>
      <c r="Y226" s="343"/>
      <c r="Z226" s="302" t="s">
        <v>164</v>
      </c>
      <c r="AA226" s="303"/>
      <c r="AB226" s="304"/>
      <c r="AC226" s="190" t="s">
        <v>21</v>
      </c>
      <c r="AD226" s="193" t="s">
        <v>78</v>
      </c>
      <c r="AE226" s="192">
        <f>H225+I225/60+J225/60/60</f>
        <v>73.225000000000009</v>
      </c>
      <c r="AF226" s="193" t="s">
        <v>79</v>
      </c>
      <c r="AG226" s="192" t="e">
        <f>H228+I228/60+J228/60/60</f>
        <v>#VALUE!</v>
      </c>
      <c r="AH226" s="199" t="s">
        <v>84</v>
      </c>
      <c r="AI226" s="192" t="e">
        <f>AE226-AG226</f>
        <v>#VALUE!</v>
      </c>
      <c r="AJ226" s="193" t="s">
        <v>86</v>
      </c>
      <c r="AK226" s="192" t="e">
        <f>AI225*60</f>
        <v>#VALUE!</v>
      </c>
      <c r="AL226" s="193" t="s">
        <v>88</v>
      </c>
      <c r="AM226" s="192" t="e">
        <f>AK226*6076.12</f>
        <v>#VALUE!</v>
      </c>
      <c r="AN226" s="193" t="s">
        <v>91</v>
      </c>
      <c r="AO226" s="192">
        <f>AE226*PI()/180</f>
        <v>1.2780173447728478</v>
      </c>
      <c r="AP226" s="193" t="s">
        <v>94</v>
      </c>
      <c r="AQ226" s="192" t="e">
        <f>AG226*PI()/180</f>
        <v>#VALUE!</v>
      </c>
      <c r="AR226" s="193" t="s">
        <v>96</v>
      </c>
      <c r="AS226" s="191" t="e">
        <f>IF(360+AS225/(2*PI())*360&gt;360,AS225/(PI())*360,360+AS225/(2*PI())*360)</f>
        <v>#VALUE!</v>
      </c>
      <c r="AT226" s="195"/>
      <c r="AU226" s="195"/>
    </row>
    <row r="227" spans="1:47" s="101" customFormat="1" ht="15.95" customHeight="1" thickBot="1" x14ac:dyDescent="0.3">
      <c r="A227" s="271">
        <v>41</v>
      </c>
      <c r="B227" s="322"/>
      <c r="C227" s="325"/>
      <c r="D227" s="253" t="s">
        <v>54</v>
      </c>
      <c r="E227" s="311" t="s">
        <v>72</v>
      </c>
      <c r="F227" s="312"/>
      <c r="G227" s="312"/>
      <c r="H227" s="312"/>
      <c r="I227" s="312"/>
      <c r="J227" s="313"/>
      <c r="K227" s="107" t="s">
        <v>15</v>
      </c>
      <c r="L227" s="209" t="s">
        <v>99</v>
      </c>
      <c r="M227" s="108" t="s">
        <v>61</v>
      </c>
      <c r="N227" s="109" t="s">
        <v>4</v>
      </c>
      <c r="O227" s="110" t="s">
        <v>17</v>
      </c>
      <c r="P227" s="223" t="s">
        <v>19</v>
      </c>
      <c r="Q227" s="357"/>
      <c r="R227" s="356"/>
      <c r="S227" s="356"/>
      <c r="T227" s="356"/>
      <c r="U227" s="344"/>
      <c r="V227" s="345"/>
      <c r="W227" s="345"/>
      <c r="X227" s="345"/>
      <c r="Y227" s="346"/>
      <c r="Z227" s="305"/>
      <c r="AA227" s="306"/>
      <c r="AB227" s="307"/>
      <c r="AC227" s="196"/>
      <c r="AD227" s="195"/>
      <c r="AE227" s="195"/>
      <c r="AF227" s="195"/>
      <c r="AG227" s="195"/>
      <c r="AH227" s="195"/>
      <c r="AI227" s="195"/>
      <c r="AJ227" s="195"/>
      <c r="AK227" s="195"/>
      <c r="AL227" s="195"/>
      <c r="AM227" s="195"/>
      <c r="AN227" s="195"/>
      <c r="AO227" s="195"/>
      <c r="AP227" s="195"/>
      <c r="AQ227" s="195"/>
      <c r="AR227" s="193" t="s">
        <v>97</v>
      </c>
      <c r="AS227" s="191" t="e">
        <f>61.582*ACOS(SIN(AE225)*SIN(AG225)+COS(AE225)*COS(AG225)*(AE226-AG226))*6076.12</f>
        <v>#VALUE!</v>
      </c>
      <c r="AT227" s="195"/>
      <c r="AU227" s="195"/>
    </row>
    <row r="228" spans="1:47" s="100" customFormat="1" ht="35.1" customHeight="1" thickTop="1" thickBot="1" x14ac:dyDescent="0.3">
      <c r="A228" s="256" t="str">
        <f>IF(Z225=1,"VERIFIED",IF(AA225=1,"CHECKED",IF(V225=1,"RECHECK",IF(X225=1,"VERIFY",IF(Y225=1,"NEED APP","NOT SCHED")))))</f>
        <v>VERIFY</v>
      </c>
      <c r="B228" s="323"/>
      <c r="C228" s="326"/>
      <c r="D228" s="254" t="s">
        <v>21</v>
      </c>
      <c r="E228" s="167" t="s">
        <v>0</v>
      </c>
      <c r="F228" s="171" t="s">
        <v>0</v>
      </c>
      <c r="G228" s="162" t="s">
        <v>0</v>
      </c>
      <c r="H228" s="161" t="s">
        <v>0</v>
      </c>
      <c r="I228" s="171" t="s">
        <v>0</v>
      </c>
      <c r="J228" s="162" t="s">
        <v>0</v>
      </c>
      <c r="K228" s="111" t="str">
        <f>$N$7</f>
        <v xml:space="preserve"> </v>
      </c>
      <c r="L228" s="202" t="str">
        <f>IF(E228=" ","OBS POSN N/A",AU225*6076.12)</f>
        <v>OBS POSN N/A</v>
      </c>
      <c r="M228" s="201">
        <v>0</v>
      </c>
      <c r="N228" s="265" t="str">
        <f>IF(W225=1,"Needs a Photo","Has a Photo")</f>
        <v>Needs a Photo</v>
      </c>
      <c r="O228" s="263" t="s">
        <v>71</v>
      </c>
      <c r="P228" s="225" t="str">
        <f>IF(E228=" ","OBS POSN N/A",(IF(L228&gt;O225,"OFF STA","ON STA")))</f>
        <v>OBS POSN N/A</v>
      </c>
      <c r="Q228" s="358"/>
      <c r="R228" s="359"/>
      <c r="S228" s="359"/>
      <c r="T228" s="359"/>
      <c r="U228" s="347"/>
      <c r="V228" s="348"/>
      <c r="W228" s="348"/>
      <c r="X228" s="348"/>
      <c r="Y228" s="349"/>
      <c r="Z228" s="308"/>
      <c r="AA228" s="309"/>
      <c r="AB228" s="310"/>
      <c r="AC228" s="99"/>
    </row>
    <row r="229" spans="1:47" s="98" customFormat="1" ht="9" customHeight="1" thickTop="1" thickBot="1" x14ac:dyDescent="0.3">
      <c r="A229" s="185"/>
      <c r="B229" s="113" t="s">
        <v>10</v>
      </c>
      <c r="C229" s="114"/>
      <c r="D229" s="115" t="s">
        <v>11</v>
      </c>
      <c r="E229" s="164" t="s">
        <v>57</v>
      </c>
      <c r="F229" s="164" t="s">
        <v>58</v>
      </c>
      <c r="G229" s="156" t="s">
        <v>59</v>
      </c>
      <c r="H229" s="115" t="s">
        <v>57</v>
      </c>
      <c r="I229" s="164" t="s">
        <v>58</v>
      </c>
      <c r="J229" s="156" t="s">
        <v>59</v>
      </c>
      <c r="K229" s="116" t="s">
        <v>12</v>
      </c>
      <c r="L229" s="117" t="s">
        <v>13</v>
      </c>
      <c r="M229" s="117" t="s">
        <v>16</v>
      </c>
      <c r="N229" s="229" t="s">
        <v>14</v>
      </c>
      <c r="O229" s="118" t="s">
        <v>18</v>
      </c>
      <c r="P229" s="231" t="s">
        <v>67</v>
      </c>
      <c r="Q229" s="121" t="s">
        <v>63</v>
      </c>
      <c r="R229" s="122"/>
      <c r="S229" s="123" t="s">
        <v>20</v>
      </c>
      <c r="T229" s="214"/>
      <c r="U229" s="314" t="s">
        <v>100</v>
      </c>
      <c r="V229" s="339"/>
      <c r="W229" s="339"/>
      <c r="X229" s="339"/>
      <c r="Y229" s="340"/>
      <c r="Z229" s="124" t="s">
        <v>49</v>
      </c>
      <c r="AA229" s="125" t="s">
        <v>50</v>
      </c>
      <c r="AB229" s="126" t="s">
        <v>51</v>
      </c>
      <c r="AC229" s="186"/>
      <c r="AD229" s="187"/>
      <c r="AE229" s="188" t="s">
        <v>80</v>
      </c>
      <c r="AF229" s="187"/>
      <c r="AG229" s="188" t="s">
        <v>81</v>
      </c>
      <c r="AH229" s="188"/>
      <c r="AI229" s="188" t="s">
        <v>82</v>
      </c>
      <c r="AJ229" s="187"/>
      <c r="AK229" s="189" t="s">
        <v>92</v>
      </c>
      <c r="AL229" s="187"/>
      <c r="AM229" s="188"/>
      <c r="AN229" s="187"/>
      <c r="AO229" s="189" t="s">
        <v>89</v>
      </c>
      <c r="AP229" s="187"/>
      <c r="AQ229" s="188"/>
      <c r="AR229" s="187"/>
      <c r="AS229" s="188"/>
      <c r="AT229" s="187"/>
      <c r="AU229" s="187"/>
    </row>
    <row r="230" spans="1:47" s="101" customFormat="1" ht="15.95" customHeight="1" thickBot="1" x14ac:dyDescent="0.3">
      <c r="A230" s="105">
        <v>0</v>
      </c>
      <c r="B230" s="321" t="s">
        <v>207</v>
      </c>
      <c r="C230" s="324" t="s">
        <v>0</v>
      </c>
      <c r="D230" s="253" t="s">
        <v>48</v>
      </c>
      <c r="E230" s="165">
        <v>44</v>
      </c>
      <c r="F230" s="169">
        <v>28</v>
      </c>
      <c r="G230" s="106">
        <v>12</v>
      </c>
      <c r="H230" s="145">
        <v>73</v>
      </c>
      <c r="I230" s="169">
        <v>13</v>
      </c>
      <c r="J230" s="106">
        <v>27.5</v>
      </c>
      <c r="K230" s="327" t="s">
        <v>0</v>
      </c>
      <c r="L230" s="329" t="s">
        <v>0</v>
      </c>
      <c r="M230" s="276">
        <v>21</v>
      </c>
      <c r="N230" s="277">
        <f>IF(M230=" "," ",(M230+$L$7-M233))</f>
        <v>21</v>
      </c>
      <c r="O230" s="279">
        <v>500</v>
      </c>
      <c r="P230" s="281">
        <v>42901</v>
      </c>
      <c r="Q230" s="119">
        <v>43221</v>
      </c>
      <c r="R230" s="120">
        <v>43405</v>
      </c>
      <c r="S230" s="283" t="s">
        <v>122</v>
      </c>
      <c r="T230" s="284"/>
      <c r="U230" s="215">
        <v>1</v>
      </c>
      <c r="V230" s="127" t="s">
        <v>0</v>
      </c>
      <c r="W230" s="128">
        <v>1</v>
      </c>
      <c r="X230" s="129">
        <v>1</v>
      </c>
      <c r="Y230" s="130" t="s">
        <v>0</v>
      </c>
      <c r="Z230" s="131" t="s">
        <v>0</v>
      </c>
      <c r="AA230" s="127" t="s">
        <v>0</v>
      </c>
      <c r="AB230" s="132" t="s">
        <v>0</v>
      </c>
      <c r="AC230" s="190" t="s">
        <v>48</v>
      </c>
      <c r="AD230" s="193" t="s">
        <v>76</v>
      </c>
      <c r="AE230" s="192">
        <f>E230+F230/60+G230/60/60</f>
        <v>44.47</v>
      </c>
      <c r="AF230" s="193" t="s">
        <v>77</v>
      </c>
      <c r="AG230" s="192" t="e">
        <f>E233+F233/60+G233/60/60</f>
        <v>#VALUE!</v>
      </c>
      <c r="AH230" s="199" t="s">
        <v>83</v>
      </c>
      <c r="AI230" s="192" t="e">
        <f>AG230-AE230</f>
        <v>#VALUE!</v>
      </c>
      <c r="AJ230" s="193" t="s">
        <v>85</v>
      </c>
      <c r="AK230" s="192" t="e">
        <f>AI231*60*COS((AE230+AG230)/2*PI()/180)</f>
        <v>#VALUE!</v>
      </c>
      <c r="AL230" s="193" t="s">
        <v>87</v>
      </c>
      <c r="AM230" s="192" t="e">
        <f>AK230*6076.12</f>
        <v>#VALUE!</v>
      </c>
      <c r="AN230" s="193" t="s">
        <v>90</v>
      </c>
      <c r="AO230" s="192">
        <f>AE230*PI()/180</f>
        <v>0.77614791836187824</v>
      </c>
      <c r="AP230" s="193" t="s">
        <v>93</v>
      </c>
      <c r="AQ230" s="192" t="e">
        <f>AG230 *PI()/180</f>
        <v>#VALUE!</v>
      </c>
      <c r="AR230" s="193" t="s">
        <v>95</v>
      </c>
      <c r="AS230" s="192" t="e">
        <f>1*ATAN2(COS(AO230)*SIN(AQ230)-SIN(AO230)*COS(AQ230)*COS(AQ231-AO231),SIN(AQ231-AO231)*COS(AQ230))</f>
        <v>#VALUE!</v>
      </c>
      <c r="AT230" s="194" t="s">
        <v>98</v>
      </c>
      <c r="AU230" s="200" t="e">
        <f>SQRT(AK231*AK231+AK230*AK230)</f>
        <v>#VALUE!</v>
      </c>
    </row>
    <row r="231" spans="1:47" s="101" customFormat="1" ht="15.95" customHeight="1" thickTop="1" thickBot="1" x14ac:dyDescent="0.3">
      <c r="A231" s="154">
        <v>100118392110</v>
      </c>
      <c r="B231" s="322"/>
      <c r="C231" s="325"/>
      <c r="D231" s="253" t="s">
        <v>53</v>
      </c>
      <c r="E231" s="285" t="s">
        <v>73</v>
      </c>
      <c r="F231" s="286"/>
      <c r="G231" s="286"/>
      <c r="H231" s="286"/>
      <c r="I231" s="286"/>
      <c r="J231" s="287"/>
      <c r="K231" s="328"/>
      <c r="L231" s="330"/>
      <c r="M231" s="276"/>
      <c r="N231" s="278"/>
      <c r="O231" s="280"/>
      <c r="P231" s="282"/>
      <c r="Q231" s="288" t="s">
        <v>203</v>
      </c>
      <c r="R231" s="289"/>
      <c r="S231" s="289"/>
      <c r="T231" s="289"/>
      <c r="U231" s="293" t="s">
        <v>102</v>
      </c>
      <c r="V231" s="294"/>
      <c r="W231" s="294"/>
      <c r="X231" s="294"/>
      <c r="Y231" s="295"/>
      <c r="Z231" s="302" t="s">
        <v>164</v>
      </c>
      <c r="AA231" s="303"/>
      <c r="AB231" s="304"/>
      <c r="AC231" s="190" t="s">
        <v>21</v>
      </c>
      <c r="AD231" s="193" t="s">
        <v>78</v>
      </c>
      <c r="AE231" s="192">
        <f>H230+I230/60+J230/60/60</f>
        <v>73.22430555555556</v>
      </c>
      <c r="AF231" s="193" t="s">
        <v>79</v>
      </c>
      <c r="AG231" s="192" t="e">
        <f>H233+I233/60+J233/60/60</f>
        <v>#VALUE!</v>
      </c>
      <c r="AH231" s="199" t="s">
        <v>84</v>
      </c>
      <c r="AI231" s="192" t="e">
        <f>AE231-AG231</f>
        <v>#VALUE!</v>
      </c>
      <c r="AJ231" s="193" t="s">
        <v>86</v>
      </c>
      <c r="AK231" s="192" t="e">
        <f>AI230*60</f>
        <v>#VALUE!</v>
      </c>
      <c r="AL231" s="193" t="s">
        <v>88</v>
      </c>
      <c r="AM231" s="192" t="e">
        <f>AK231*6076.12</f>
        <v>#VALUE!</v>
      </c>
      <c r="AN231" s="193" t="s">
        <v>91</v>
      </c>
      <c r="AO231" s="192">
        <f>AE231*PI()/180</f>
        <v>1.27800522443082</v>
      </c>
      <c r="AP231" s="193" t="s">
        <v>94</v>
      </c>
      <c r="AQ231" s="192" t="e">
        <f>AG231*PI()/180</f>
        <v>#VALUE!</v>
      </c>
      <c r="AR231" s="193" t="s">
        <v>96</v>
      </c>
      <c r="AS231" s="191" t="e">
        <f>IF(360+AS230/(2*PI())*360&gt;360,AS230/(PI())*360,360+AS230/(2*PI())*360)</f>
        <v>#VALUE!</v>
      </c>
      <c r="AT231" s="195"/>
      <c r="AU231" s="195"/>
    </row>
    <row r="232" spans="1:47" s="101" customFormat="1" ht="15.95" customHeight="1" thickBot="1" x14ac:dyDescent="0.3">
      <c r="A232" s="271">
        <v>42</v>
      </c>
      <c r="B232" s="322"/>
      <c r="C232" s="325"/>
      <c r="D232" s="253" t="s">
        <v>54</v>
      </c>
      <c r="E232" s="311" t="s">
        <v>72</v>
      </c>
      <c r="F232" s="312"/>
      <c r="G232" s="312"/>
      <c r="H232" s="312"/>
      <c r="I232" s="312"/>
      <c r="J232" s="313"/>
      <c r="K232" s="107" t="s">
        <v>15</v>
      </c>
      <c r="L232" s="209" t="s">
        <v>99</v>
      </c>
      <c r="M232" s="108" t="s">
        <v>61</v>
      </c>
      <c r="N232" s="109" t="s">
        <v>4</v>
      </c>
      <c r="O232" s="110" t="s">
        <v>17</v>
      </c>
      <c r="P232" s="223" t="s">
        <v>19</v>
      </c>
      <c r="Q232" s="290"/>
      <c r="R232" s="289"/>
      <c r="S232" s="289"/>
      <c r="T232" s="289"/>
      <c r="U232" s="296"/>
      <c r="V232" s="297"/>
      <c r="W232" s="297"/>
      <c r="X232" s="297"/>
      <c r="Y232" s="298"/>
      <c r="Z232" s="305"/>
      <c r="AA232" s="306"/>
      <c r="AB232" s="307"/>
      <c r="AC232" s="196"/>
      <c r="AD232" s="195"/>
      <c r="AE232" s="195"/>
      <c r="AF232" s="195"/>
      <c r="AG232" s="195"/>
      <c r="AH232" s="195"/>
      <c r="AI232" s="195"/>
      <c r="AJ232" s="195"/>
      <c r="AK232" s="195"/>
      <c r="AL232" s="195"/>
      <c r="AM232" s="195"/>
      <c r="AN232" s="195"/>
      <c r="AO232" s="195"/>
      <c r="AP232" s="195"/>
      <c r="AQ232" s="195"/>
      <c r="AR232" s="193" t="s">
        <v>97</v>
      </c>
      <c r="AS232" s="191" t="e">
        <f>61.582*ACOS(SIN(AE230)*SIN(AG230)+COS(AE230)*COS(AG230)*(AE231-AG231))*6076.12</f>
        <v>#VALUE!</v>
      </c>
      <c r="AT232" s="195"/>
      <c r="AU232" s="195"/>
    </row>
    <row r="233" spans="1:47" s="100" customFormat="1" ht="35.1" customHeight="1" thickTop="1" thickBot="1" x14ac:dyDescent="0.3">
      <c r="A233" s="152" t="str">
        <f>IF(Z230=1,"VERIFIED",IF(AA230=1,"CHECKED",IF(V230=1,"RECHECK",IF(X230=1,"VERIFY",IF(Y230=1,"NEED APP","NOT SCHED")))))</f>
        <v>VERIFY</v>
      </c>
      <c r="B233" s="323"/>
      <c r="C233" s="326"/>
      <c r="D233" s="254" t="s">
        <v>21</v>
      </c>
      <c r="E233" s="167" t="s">
        <v>0</v>
      </c>
      <c r="F233" s="171" t="s">
        <v>0</v>
      </c>
      <c r="G233" s="162" t="s">
        <v>0</v>
      </c>
      <c r="H233" s="161" t="s">
        <v>0</v>
      </c>
      <c r="I233" s="171" t="s">
        <v>0</v>
      </c>
      <c r="J233" s="162" t="s">
        <v>0</v>
      </c>
      <c r="K233" s="111" t="str">
        <f>$N$7</f>
        <v xml:space="preserve"> </v>
      </c>
      <c r="L233" s="202" t="str">
        <f>IF(E233=" ","OBS POSN N/A",AU230*6076.12)</f>
        <v>OBS POSN N/A</v>
      </c>
      <c r="M233" s="201">
        <v>0</v>
      </c>
      <c r="N233" s="265" t="str">
        <f>IF(W230=1,"Needs a Photo","Has a Photo")</f>
        <v>Needs a Photo</v>
      </c>
      <c r="O233" s="263" t="s">
        <v>71</v>
      </c>
      <c r="P233" s="225" t="str">
        <f>IF(E233=" ","OBS POSN N/A",(IF(L233&gt;O230,"OFF STA","ON STA")))</f>
        <v>OBS POSN N/A</v>
      </c>
      <c r="Q233" s="291"/>
      <c r="R233" s="292"/>
      <c r="S233" s="292"/>
      <c r="T233" s="292"/>
      <c r="U233" s="299"/>
      <c r="V233" s="300"/>
      <c r="W233" s="300"/>
      <c r="X233" s="300"/>
      <c r="Y233" s="301"/>
      <c r="Z233" s="308"/>
      <c r="AA233" s="309"/>
      <c r="AB233" s="310"/>
      <c r="AC233" s="99"/>
    </row>
    <row r="234" spans="1:47" s="100" customFormat="1" ht="75" customHeight="1" thickTop="1" thickBot="1" x14ac:dyDescent="0.3">
      <c r="A234" s="338" t="s">
        <v>75</v>
      </c>
      <c r="B234" s="320"/>
      <c r="C234" s="320"/>
      <c r="D234" s="320"/>
      <c r="E234" s="320"/>
      <c r="F234" s="320"/>
      <c r="G234" s="320"/>
      <c r="H234" s="320"/>
      <c r="I234" s="320"/>
      <c r="J234" s="320"/>
      <c r="K234" s="320"/>
      <c r="L234" s="320"/>
      <c r="M234" s="320"/>
      <c r="N234" s="320"/>
      <c r="O234" s="320"/>
      <c r="P234" s="320"/>
      <c r="Q234" s="320"/>
      <c r="R234" s="320"/>
      <c r="S234" s="320"/>
      <c r="T234" s="320"/>
      <c r="U234" s="216"/>
      <c r="V234" s="140"/>
      <c r="W234" s="140"/>
      <c r="X234" s="140"/>
      <c r="Y234" s="141"/>
      <c r="Z234" s="260"/>
      <c r="AA234" s="261"/>
      <c r="AB234" s="262"/>
      <c r="AC234" s="99"/>
    </row>
    <row r="235" spans="1:47" ht="22.5" thickTop="1" thickBot="1" x14ac:dyDescent="0.35">
      <c r="J235" s="180" t="s">
        <v>47</v>
      </c>
      <c r="K235" s="183">
        <f>SUM(U7:U233)</f>
        <v>42</v>
      </c>
      <c r="L235" s="178" t="s">
        <v>49</v>
      </c>
      <c r="M235" s="183">
        <f>SUM(X7:X222)</f>
        <v>18</v>
      </c>
      <c r="N235" s="258" t="s">
        <v>50</v>
      </c>
      <c r="O235" s="183">
        <f>SUM(V7:V222)</f>
        <v>6</v>
      </c>
      <c r="P235" s="221" t="s">
        <v>51</v>
      </c>
      <c r="Q235" s="183">
        <f>SUM(W7:W222)</f>
        <v>26</v>
      </c>
      <c r="R235" s="179" t="s">
        <v>52</v>
      </c>
      <c r="S235" s="183">
        <f>SUM(Y7:Y222)</f>
        <v>0</v>
      </c>
      <c r="T235" s="203"/>
      <c r="U235" s="218"/>
      <c r="V235" s="204"/>
      <c r="W235" s="205"/>
      <c r="X235" s="205"/>
      <c r="Y235" s="206"/>
      <c r="Z235" s="177">
        <f>SUM(Z7:Z222)</f>
        <v>0</v>
      </c>
      <c r="AA235" s="177">
        <f>SUM(AA7:AA222)</f>
        <v>0</v>
      </c>
      <c r="AB235" s="177">
        <f>SUM(AB7:AB222)</f>
        <v>0</v>
      </c>
      <c r="AC235" s="14"/>
    </row>
    <row r="236" spans="1:47" ht="21.75" thickTop="1" x14ac:dyDescent="0.3"/>
  </sheetData>
  <sheetProtection insertRows="0"/>
  <mergeCells count="648">
    <mergeCell ref="Z226:AB228"/>
    <mergeCell ref="E227:J227"/>
    <mergeCell ref="A234:T234"/>
    <mergeCell ref="E219:J219"/>
    <mergeCell ref="E220:J220"/>
    <mergeCell ref="U224:Y224"/>
    <mergeCell ref="B225:B228"/>
    <mergeCell ref="C225:C228"/>
    <mergeCell ref="K225:K226"/>
    <mergeCell ref="L225:L226"/>
    <mergeCell ref="M225:M226"/>
    <mergeCell ref="N225:N226"/>
    <mergeCell ref="O225:O226"/>
    <mergeCell ref="P225:P226"/>
    <mergeCell ref="S225:T225"/>
    <mergeCell ref="E226:J226"/>
    <mergeCell ref="Q226:T228"/>
    <mergeCell ref="U226:Y228"/>
    <mergeCell ref="A222:T222"/>
    <mergeCell ref="U229:Y229"/>
    <mergeCell ref="B230:B233"/>
    <mergeCell ref="C230:C233"/>
    <mergeCell ref="K230:K231"/>
    <mergeCell ref="L230:L231"/>
    <mergeCell ref="Z111:AB113"/>
    <mergeCell ref="E124:J124"/>
    <mergeCell ref="E129:J129"/>
    <mergeCell ref="E134:J134"/>
    <mergeCell ref="E139:J139"/>
    <mergeCell ref="E165:J165"/>
    <mergeCell ref="E166:J166"/>
    <mergeCell ref="E172:J172"/>
    <mergeCell ref="E173:J173"/>
    <mergeCell ref="Z172:AB174"/>
    <mergeCell ref="L154:L155"/>
    <mergeCell ref="M154:M155"/>
    <mergeCell ref="N154:N155"/>
    <mergeCell ref="O154:O155"/>
    <mergeCell ref="P154:P155"/>
    <mergeCell ref="S154:T154"/>
    <mergeCell ref="Q155:T157"/>
    <mergeCell ref="E146:J146"/>
    <mergeCell ref="E151:J151"/>
    <mergeCell ref="P142:T142"/>
    <mergeCell ref="E160:J160"/>
    <mergeCell ref="E161:J161"/>
    <mergeCell ref="E155:J155"/>
    <mergeCell ref="E156:J156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Z84:AB86"/>
    <mergeCell ref="U89:Y89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U91:Y93"/>
    <mergeCell ref="Z91:AB93"/>
    <mergeCell ref="E84:J84"/>
    <mergeCell ref="E85:J85"/>
    <mergeCell ref="E91:J91"/>
    <mergeCell ref="E92:J92"/>
    <mergeCell ref="A87:T87"/>
    <mergeCell ref="P88:T88"/>
    <mergeCell ref="U82:Y82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U84:Y86"/>
    <mergeCell ref="Z74:AB76"/>
    <mergeCell ref="E74:J74"/>
    <mergeCell ref="E75:J75"/>
    <mergeCell ref="U77:Y77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U79:Y81"/>
    <mergeCell ref="Z79:AB81"/>
    <mergeCell ref="E79:J79"/>
    <mergeCell ref="E80:J80"/>
    <mergeCell ref="C41:C44"/>
    <mergeCell ref="B46:B49"/>
    <mergeCell ref="C46:C49"/>
    <mergeCell ref="S63:T63"/>
    <mergeCell ref="K63:K64"/>
    <mergeCell ref="O63:O64"/>
    <mergeCell ref="N63:N64"/>
    <mergeCell ref="U72:Y72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U74:Y76"/>
    <mergeCell ref="P63:P64"/>
    <mergeCell ref="N68:N69"/>
    <mergeCell ref="B56:B59"/>
    <mergeCell ref="C56:C59"/>
    <mergeCell ref="B51:B54"/>
    <mergeCell ref="Z219:AB221"/>
    <mergeCell ref="B213:B216"/>
    <mergeCell ref="C213:C216"/>
    <mergeCell ref="K213:K214"/>
    <mergeCell ref="L213:L214"/>
    <mergeCell ref="M213:M214"/>
    <mergeCell ref="N213:N214"/>
    <mergeCell ref="O213:O214"/>
    <mergeCell ref="P213:P214"/>
    <mergeCell ref="S213:T213"/>
    <mergeCell ref="Q214:T216"/>
    <mergeCell ref="U217:Y217"/>
    <mergeCell ref="B218:B221"/>
    <mergeCell ref="C218:C221"/>
    <mergeCell ref="K218:K219"/>
    <mergeCell ref="L218:L219"/>
    <mergeCell ref="M218:M219"/>
    <mergeCell ref="N218:N219"/>
    <mergeCell ref="O218:O219"/>
    <mergeCell ref="P218:P219"/>
    <mergeCell ref="S218:T218"/>
    <mergeCell ref="Q219:T221"/>
    <mergeCell ref="U219:Y221"/>
    <mergeCell ref="U214:Y216"/>
    <mergeCell ref="Z204:AB206"/>
    <mergeCell ref="U207:Y207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S208:T208"/>
    <mergeCell ref="Q209:T211"/>
    <mergeCell ref="U209:Y211"/>
    <mergeCell ref="Z209:AB211"/>
    <mergeCell ref="U212:Y212"/>
    <mergeCell ref="E214:J214"/>
    <mergeCell ref="E215:J215"/>
    <mergeCell ref="Z214:AB216"/>
    <mergeCell ref="U202:Y202"/>
    <mergeCell ref="B203:B206"/>
    <mergeCell ref="C203:C206"/>
    <mergeCell ref="K203:K204"/>
    <mergeCell ref="L203:L204"/>
    <mergeCell ref="M203:M204"/>
    <mergeCell ref="N203:N204"/>
    <mergeCell ref="O203:O204"/>
    <mergeCell ref="P203:P204"/>
    <mergeCell ref="S203:T203"/>
    <mergeCell ref="Q204:T206"/>
    <mergeCell ref="U204:Y206"/>
    <mergeCell ref="Z192:AB194"/>
    <mergeCell ref="A195:T195"/>
    <mergeCell ref="P196:T196"/>
    <mergeCell ref="U197:Y197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Q199:T201"/>
    <mergeCell ref="U199:Y201"/>
    <mergeCell ref="Z199:AB201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82:AB184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Z187:AB189"/>
    <mergeCell ref="E182:J182"/>
    <mergeCell ref="E183:J183"/>
    <mergeCell ref="E187:J187"/>
    <mergeCell ref="E188:J188"/>
    <mergeCell ref="P176:P177"/>
    <mergeCell ref="S176:T176"/>
    <mergeCell ref="Q177:T179"/>
    <mergeCell ref="U177:Y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77:AB179"/>
    <mergeCell ref="E177:J177"/>
    <mergeCell ref="E178:J17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E6:J6"/>
    <mergeCell ref="A6:D6"/>
    <mergeCell ref="U96:Y98"/>
    <mergeCell ref="U57:Y59"/>
    <mergeCell ref="U20:Y22"/>
    <mergeCell ref="O36:O37"/>
    <mergeCell ref="P36:P37"/>
    <mergeCell ref="S36:T36"/>
    <mergeCell ref="Q37:T39"/>
    <mergeCell ref="K36:K37"/>
    <mergeCell ref="L36:L37"/>
    <mergeCell ref="M36:M37"/>
    <mergeCell ref="N36:N37"/>
    <mergeCell ref="U25:Y27"/>
    <mergeCell ref="O29:O30"/>
    <mergeCell ref="U47:Y49"/>
    <mergeCell ref="P29:P30"/>
    <mergeCell ref="S29:T29"/>
    <mergeCell ref="Q30:T32"/>
    <mergeCell ref="K19:K20"/>
    <mergeCell ref="K29:K30"/>
    <mergeCell ref="L29:L30"/>
    <mergeCell ref="M29:M30"/>
    <mergeCell ref="S51:T51"/>
    <mergeCell ref="B127:B130"/>
    <mergeCell ref="N29:N30"/>
    <mergeCell ref="K41:K42"/>
    <mergeCell ref="L41:L42"/>
    <mergeCell ref="Z133:AB135"/>
    <mergeCell ref="U123:Y125"/>
    <mergeCell ref="Z123:AB125"/>
    <mergeCell ref="U128:Y130"/>
    <mergeCell ref="Z128:AB130"/>
    <mergeCell ref="U106:Y108"/>
    <mergeCell ref="Z106:AB108"/>
    <mergeCell ref="P115:T115"/>
    <mergeCell ref="U118:Y120"/>
    <mergeCell ref="Z118:AB120"/>
    <mergeCell ref="U133:Y135"/>
    <mergeCell ref="U131:Y131"/>
    <mergeCell ref="Z96:AB98"/>
    <mergeCell ref="U101:Y103"/>
    <mergeCell ref="Z101:AB103"/>
    <mergeCell ref="U52:Y54"/>
    <mergeCell ref="Z52:AB54"/>
    <mergeCell ref="Z57:AB59"/>
    <mergeCell ref="P61:T61"/>
    <mergeCell ref="Z47:AB49"/>
    <mergeCell ref="B137:B140"/>
    <mergeCell ref="C137:C140"/>
    <mergeCell ref="K137:K138"/>
    <mergeCell ref="L137:L138"/>
    <mergeCell ref="M137:M138"/>
    <mergeCell ref="N137:N138"/>
    <mergeCell ref="O137:O138"/>
    <mergeCell ref="P137:P138"/>
    <mergeCell ref="S137:T137"/>
    <mergeCell ref="Q138:T140"/>
    <mergeCell ref="B132:B135"/>
    <mergeCell ref="C132:C135"/>
    <mergeCell ref="K132:K133"/>
    <mergeCell ref="L132:L133"/>
    <mergeCell ref="M132:M133"/>
    <mergeCell ref="N132:N133"/>
    <mergeCell ref="O132:O133"/>
    <mergeCell ref="P132:P133"/>
    <mergeCell ref="S132:T132"/>
    <mergeCell ref="Q133:T13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O24:O25"/>
    <mergeCell ref="P24:P25"/>
    <mergeCell ref="O100:O101"/>
    <mergeCell ref="P100:P101"/>
    <mergeCell ref="S100:T100"/>
    <mergeCell ref="Q101:T10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00:B103"/>
    <mergeCell ref="B95:B98"/>
    <mergeCell ref="C95:C98"/>
    <mergeCell ref="K95:K96"/>
    <mergeCell ref="C100:C103"/>
    <mergeCell ref="K100:K101"/>
    <mergeCell ref="L100:L101"/>
    <mergeCell ref="M100:M101"/>
    <mergeCell ref="M46:M47"/>
    <mergeCell ref="N46:N47"/>
    <mergeCell ref="O46:O47"/>
    <mergeCell ref="P46:P47"/>
    <mergeCell ref="S46:T46"/>
    <mergeCell ref="Q47:T49"/>
    <mergeCell ref="K56:K57"/>
    <mergeCell ref="L56:L57"/>
    <mergeCell ref="M56:M57"/>
    <mergeCell ref="N56:N57"/>
    <mergeCell ref="O56:O57"/>
    <mergeCell ref="P56:P57"/>
    <mergeCell ref="S56:T56"/>
    <mergeCell ref="Q57:T59"/>
    <mergeCell ref="K51:K52"/>
    <mergeCell ref="L51:L52"/>
    <mergeCell ref="M51:M52"/>
    <mergeCell ref="N51:N52"/>
    <mergeCell ref="O51:O52"/>
    <mergeCell ref="U69:Y71"/>
    <mergeCell ref="C24:C27"/>
    <mergeCell ref="B24:B27"/>
    <mergeCell ref="K68:K69"/>
    <mergeCell ref="B14:B17"/>
    <mergeCell ref="C14:C17"/>
    <mergeCell ref="B63:B66"/>
    <mergeCell ref="B19:B22"/>
    <mergeCell ref="C19:C22"/>
    <mergeCell ref="Q20:T22"/>
    <mergeCell ref="L19:L20"/>
    <mergeCell ref="M19:M20"/>
    <mergeCell ref="N19:N20"/>
    <mergeCell ref="O19:O20"/>
    <mergeCell ref="P19:P20"/>
    <mergeCell ref="S19:T19"/>
    <mergeCell ref="P14:P15"/>
    <mergeCell ref="O14:O15"/>
    <mergeCell ref="N14:N15"/>
    <mergeCell ref="M14:M15"/>
    <mergeCell ref="B68:B71"/>
    <mergeCell ref="C68:C71"/>
    <mergeCell ref="E20:J20"/>
    <mergeCell ref="E21:J21"/>
    <mergeCell ref="B9:B12"/>
    <mergeCell ref="C9:C12"/>
    <mergeCell ref="K9:K10"/>
    <mergeCell ref="L9:L10"/>
    <mergeCell ref="M9:M10"/>
    <mergeCell ref="N9:N10"/>
    <mergeCell ref="K14:K15"/>
    <mergeCell ref="K24:K25"/>
    <mergeCell ref="L24:L25"/>
    <mergeCell ref="M24:M25"/>
    <mergeCell ref="N24:N25"/>
    <mergeCell ref="L14:L15"/>
    <mergeCell ref="C51:C54"/>
    <mergeCell ref="B36:B39"/>
    <mergeCell ref="C36:C39"/>
    <mergeCell ref="B29:B32"/>
    <mergeCell ref="C29:C32"/>
    <mergeCell ref="B41:B44"/>
    <mergeCell ref="L68:L69"/>
    <mergeCell ref="M68:M69"/>
    <mergeCell ref="Z5:Z6"/>
    <mergeCell ref="Z64:AB66"/>
    <mergeCell ref="P7:T7"/>
    <mergeCell ref="O9:O10"/>
    <mergeCell ref="Z25:AB27"/>
    <mergeCell ref="U30:Y32"/>
    <mergeCell ref="Z30:AB32"/>
    <mergeCell ref="U37:Y39"/>
    <mergeCell ref="Z37:AB39"/>
    <mergeCell ref="U42:Y44"/>
    <mergeCell ref="S68:T68"/>
    <mergeCell ref="P68:P69"/>
    <mergeCell ref="Q10:T12"/>
    <mergeCell ref="Q69:T71"/>
    <mergeCell ref="Z15:AB17"/>
    <mergeCell ref="U10:Y12"/>
    <mergeCell ref="Z42:AB44"/>
    <mergeCell ref="Q15:T17"/>
    <mergeCell ref="U40:Y40"/>
    <mergeCell ref="U64:Y66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P1:T1"/>
    <mergeCell ref="P4:T4"/>
    <mergeCell ref="P2:T3"/>
    <mergeCell ref="Z4:AB4"/>
    <mergeCell ref="S24:T24"/>
    <mergeCell ref="Q25:T27"/>
    <mergeCell ref="Z3:AB3"/>
    <mergeCell ref="U3:Y3"/>
    <mergeCell ref="U4:Y4"/>
    <mergeCell ref="U2:Y2"/>
    <mergeCell ref="Z1:Z2"/>
    <mergeCell ref="U35:Y35"/>
    <mergeCell ref="Z10:AB12"/>
    <mergeCell ref="P9:P10"/>
    <mergeCell ref="S9:T9"/>
    <mergeCell ref="U8:Y8"/>
    <mergeCell ref="U13:Y13"/>
    <mergeCell ref="U18:Y18"/>
    <mergeCell ref="U23:Y23"/>
    <mergeCell ref="W5:W6"/>
    <mergeCell ref="U15:Y17"/>
    <mergeCell ref="Z20:AB22"/>
    <mergeCell ref="U62:Y62"/>
    <mergeCell ref="S41:T41"/>
    <mergeCell ref="Q42:T44"/>
    <mergeCell ref="U28:Y28"/>
    <mergeCell ref="P34:T34"/>
    <mergeCell ref="S14:T14"/>
    <mergeCell ref="P51:P52"/>
    <mergeCell ref="Q52:T54"/>
    <mergeCell ref="U67:Y67"/>
    <mergeCell ref="Z69:AB71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63:C66"/>
    <mergeCell ref="L63:L64"/>
    <mergeCell ref="K6:O6"/>
    <mergeCell ref="M63:M64"/>
    <mergeCell ref="O1:O2"/>
    <mergeCell ref="K46:K47"/>
    <mergeCell ref="L46:L47"/>
    <mergeCell ref="U138:Y140"/>
    <mergeCell ref="Z138:AB140"/>
    <mergeCell ref="U109:Y109"/>
    <mergeCell ref="U111:Y113"/>
    <mergeCell ref="Z145:AB147"/>
    <mergeCell ref="U150:Y152"/>
    <mergeCell ref="Z150:AB152"/>
    <mergeCell ref="U136:Y136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B117:B120"/>
    <mergeCell ref="C117:C120"/>
    <mergeCell ref="K117:K118"/>
    <mergeCell ref="L117:L118"/>
    <mergeCell ref="M117:M118"/>
    <mergeCell ref="N117:N118"/>
    <mergeCell ref="B122:B125"/>
    <mergeCell ref="U163:Y163"/>
    <mergeCell ref="U153:Y153"/>
    <mergeCell ref="K159:K160"/>
    <mergeCell ref="L159:L160"/>
    <mergeCell ref="M159:M160"/>
    <mergeCell ref="N159:N160"/>
    <mergeCell ref="U155:Y157"/>
    <mergeCell ref="Z155:AB157"/>
    <mergeCell ref="U160:Y162"/>
    <mergeCell ref="Z160:AB162"/>
    <mergeCell ref="O159:O160"/>
    <mergeCell ref="A60:T60"/>
    <mergeCell ref="K164:K165"/>
    <mergeCell ref="L164:L165"/>
    <mergeCell ref="M164:M165"/>
    <mergeCell ref="N164:N165"/>
    <mergeCell ref="P159:P160"/>
    <mergeCell ref="S159:T159"/>
    <mergeCell ref="Q160:T162"/>
    <mergeCell ref="L95:L96"/>
    <mergeCell ref="M95:M96"/>
    <mergeCell ref="N95:N96"/>
    <mergeCell ref="O95:O96"/>
    <mergeCell ref="Q96:T98"/>
    <mergeCell ref="Q145:T147"/>
    <mergeCell ref="S95:T95"/>
    <mergeCell ref="P95:P96"/>
    <mergeCell ref="O117:O118"/>
    <mergeCell ref="P117:P118"/>
    <mergeCell ref="S117:T117"/>
    <mergeCell ref="Q118:T120"/>
    <mergeCell ref="O68:O69"/>
    <mergeCell ref="N100:N101"/>
    <mergeCell ref="C122:C125"/>
    <mergeCell ref="Q64:T66"/>
    <mergeCell ref="U145:Y147"/>
    <mergeCell ref="Z165:AB167"/>
    <mergeCell ref="A168:T168"/>
    <mergeCell ref="A141:T141"/>
    <mergeCell ref="A114:T114"/>
    <mergeCell ref="U45:Y45"/>
    <mergeCell ref="U50:Y50"/>
    <mergeCell ref="U55:Y55"/>
    <mergeCell ref="U94:Y94"/>
    <mergeCell ref="U99:Y99"/>
    <mergeCell ref="U104:Y104"/>
    <mergeCell ref="U116:Y116"/>
    <mergeCell ref="U121:Y121"/>
    <mergeCell ref="U126:Y126"/>
    <mergeCell ref="U165:Y167"/>
    <mergeCell ref="B164:B167"/>
    <mergeCell ref="C164:C167"/>
    <mergeCell ref="Q165:T167"/>
    <mergeCell ref="B159:B162"/>
    <mergeCell ref="C159:C162"/>
    <mergeCell ref="O164:O165"/>
    <mergeCell ref="P164:P165"/>
    <mergeCell ref="S164:T164"/>
    <mergeCell ref="Z231:AB233"/>
    <mergeCell ref="E232:J232"/>
    <mergeCell ref="U143:Y143"/>
    <mergeCell ref="U148:Y148"/>
    <mergeCell ref="U158:Y158"/>
    <mergeCell ref="A33:K33"/>
    <mergeCell ref="L33:T33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M41:M42"/>
    <mergeCell ref="N41:N42"/>
    <mergeCell ref="O41:O42"/>
    <mergeCell ref="P41:P42"/>
    <mergeCell ref="B154:B157"/>
    <mergeCell ref="C154:C157"/>
    <mergeCell ref="K154:K155"/>
    <mergeCell ref="P223:T223"/>
    <mergeCell ref="M230:M231"/>
    <mergeCell ref="N230:N231"/>
    <mergeCell ref="O230:O231"/>
    <mergeCell ref="P230:P231"/>
    <mergeCell ref="S230:T230"/>
    <mergeCell ref="E231:J231"/>
    <mergeCell ref="Q231:T233"/>
    <mergeCell ref="U231:Y23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"/>
  <sheetViews>
    <sheetView workbookViewId="0">
      <selection activeCell="G16" sqref="G16"/>
    </sheetView>
  </sheetViews>
  <sheetFormatPr defaultColWidth="8.85546875" defaultRowHeight="18.75" x14ac:dyDescent="0.25"/>
  <cols>
    <col min="1" max="1" width="8.85546875" style="2"/>
    <col min="2" max="2" width="8.85546875" style="16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5"/>
    <col min="17" max="17" width="12" style="18" customWidth="1"/>
    <col min="18" max="16384" width="8.85546875" style="2"/>
  </cols>
  <sheetData/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7" workbookViewId="0">
      <selection activeCell="R24" sqref="R24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25" t="s">
        <v>5</v>
      </c>
      <c r="B1" s="526"/>
      <c r="C1" s="526"/>
      <c r="D1" s="527"/>
      <c r="E1" s="528" t="s">
        <v>7</v>
      </c>
      <c r="F1" s="529"/>
      <c r="G1" s="529"/>
      <c r="H1" s="529"/>
      <c r="I1" s="529"/>
      <c r="J1" s="530"/>
      <c r="K1" s="21"/>
      <c r="L1" s="21"/>
      <c r="M1" s="21"/>
      <c r="N1" s="21"/>
      <c r="O1" s="21"/>
    </row>
    <row r="2" spans="1:15" x14ac:dyDescent="0.25">
      <c r="A2" s="531" t="s">
        <v>0</v>
      </c>
      <c r="B2" s="532"/>
      <c r="C2" s="532"/>
      <c r="D2" s="533"/>
      <c r="E2" s="534" t="s">
        <v>0</v>
      </c>
      <c r="F2" s="535"/>
      <c r="G2" s="535"/>
      <c r="H2" s="535"/>
      <c r="I2" s="535"/>
      <c r="J2" s="536"/>
      <c r="K2" s="537" t="s">
        <v>0</v>
      </c>
      <c r="L2" s="538"/>
      <c r="M2" s="538"/>
      <c r="N2" s="538"/>
      <c r="O2" s="538"/>
    </row>
    <row r="3" spans="1:15" x14ac:dyDescent="0.25">
      <c r="A3" s="540" t="s">
        <v>6</v>
      </c>
      <c r="B3" s="541"/>
      <c r="C3" s="541"/>
      <c r="D3" s="542"/>
      <c r="E3" s="543" t="s">
        <v>8</v>
      </c>
      <c r="F3" s="544"/>
      <c r="G3" s="544"/>
      <c r="H3" s="544"/>
      <c r="I3" s="544"/>
      <c r="J3" s="545"/>
      <c r="K3" s="539"/>
      <c r="L3" s="538"/>
      <c r="M3" s="538"/>
      <c r="N3" s="538"/>
      <c r="O3" s="538"/>
    </row>
    <row r="4" spans="1:15" thickBot="1" x14ac:dyDescent="0.35">
      <c r="A4" s="511" t="s">
        <v>0</v>
      </c>
      <c r="B4" s="512"/>
      <c r="C4" s="512"/>
      <c r="D4" s="513"/>
      <c r="E4" s="514" t="s">
        <v>0</v>
      </c>
      <c r="F4" s="515"/>
      <c r="G4" s="515"/>
      <c r="H4" s="515"/>
      <c r="I4" s="515"/>
      <c r="J4" s="516"/>
      <c r="K4" s="22"/>
      <c r="L4" s="22"/>
      <c r="M4" s="22"/>
      <c r="N4" s="22"/>
      <c r="O4" s="22"/>
    </row>
    <row r="5" spans="1:15" ht="26.45" thickTop="1" x14ac:dyDescent="0.3">
      <c r="A5" s="517" t="s">
        <v>22</v>
      </c>
      <c r="B5" s="518"/>
      <c r="C5" s="518"/>
      <c r="D5" s="518"/>
      <c r="E5" s="519" t="s">
        <v>0</v>
      </c>
      <c r="F5" s="519"/>
      <c r="G5" s="520" t="s">
        <v>2</v>
      </c>
      <c r="H5" s="521"/>
      <c r="I5" s="522" t="s">
        <v>0</v>
      </c>
      <c r="J5" s="523"/>
      <c r="K5" s="524"/>
      <c r="L5" s="23" t="s">
        <v>0</v>
      </c>
      <c r="M5" s="24" t="s">
        <v>0</v>
      </c>
      <c r="N5" s="24" t="s">
        <v>0</v>
      </c>
      <c r="O5" s="25"/>
    </row>
    <row r="6" spans="1:15" ht="24" thickBot="1" x14ac:dyDescent="0.35">
      <c r="A6" s="26" t="s">
        <v>23</v>
      </c>
      <c r="B6" s="27" t="s">
        <v>24</v>
      </c>
      <c r="C6" s="28" t="s">
        <v>25</v>
      </c>
      <c r="D6" s="29" t="s">
        <v>0</v>
      </c>
      <c r="E6" s="29" t="s">
        <v>0</v>
      </c>
      <c r="F6" s="30" t="s">
        <v>26</v>
      </c>
      <c r="G6" s="505" t="s">
        <v>27</v>
      </c>
      <c r="H6" s="506"/>
      <c r="I6" s="507"/>
      <c r="J6" s="31" t="s">
        <v>0</v>
      </c>
      <c r="K6" s="508" t="s">
        <v>0</v>
      </c>
      <c r="L6" s="509"/>
      <c r="M6" s="509"/>
      <c r="N6" s="509"/>
      <c r="O6" s="510"/>
    </row>
    <row r="7" spans="1:15" ht="15" customHeight="1" thickTop="1" x14ac:dyDescent="0.25">
      <c r="A7" s="32" t="s">
        <v>28</v>
      </c>
      <c r="B7" s="478" t="s">
        <v>0</v>
      </c>
      <c r="C7" s="33" t="s">
        <v>29</v>
      </c>
      <c r="D7" s="480" t="s">
        <v>0</v>
      </c>
      <c r="E7" s="480"/>
      <c r="F7" s="481" t="s">
        <v>0</v>
      </c>
      <c r="G7" s="483" t="s">
        <v>30</v>
      </c>
      <c r="H7" s="483"/>
      <c r="I7" s="34" t="s">
        <v>0</v>
      </c>
      <c r="J7" s="495" t="s">
        <v>46</v>
      </c>
      <c r="K7" s="496"/>
      <c r="L7" s="496"/>
      <c r="M7" s="496"/>
      <c r="N7" s="496"/>
      <c r="O7" s="497"/>
    </row>
    <row r="8" spans="1:15" ht="15" customHeight="1" thickBot="1" x14ac:dyDescent="0.3">
      <c r="A8" s="35" t="s">
        <v>0</v>
      </c>
      <c r="B8" s="479"/>
      <c r="C8" s="36" t="s">
        <v>31</v>
      </c>
      <c r="D8" s="37" t="s">
        <v>0</v>
      </c>
      <c r="E8" s="37" t="s">
        <v>0</v>
      </c>
      <c r="F8" s="482"/>
      <c r="G8" s="484" t="s">
        <v>32</v>
      </c>
      <c r="H8" s="484"/>
      <c r="I8" s="38" t="s">
        <v>0</v>
      </c>
      <c r="J8" s="39"/>
      <c r="K8" s="40"/>
      <c r="L8" s="41"/>
      <c r="M8" s="41"/>
      <c r="N8" s="42"/>
      <c r="O8" s="43"/>
    </row>
    <row r="9" spans="1:15" ht="15" customHeight="1" thickTop="1" x14ac:dyDescent="0.25">
      <c r="A9" s="44" t="s">
        <v>0</v>
      </c>
      <c r="B9" s="479"/>
      <c r="C9" s="36" t="s">
        <v>1</v>
      </c>
      <c r="D9" s="45" t="s">
        <v>0</v>
      </c>
      <c r="E9" s="45" t="s">
        <v>0</v>
      </c>
      <c r="F9" s="485" t="s">
        <v>0</v>
      </c>
      <c r="G9" s="484" t="s">
        <v>0</v>
      </c>
      <c r="H9" s="484"/>
      <c r="I9" s="38"/>
      <c r="J9" s="46"/>
      <c r="K9" s="46"/>
      <c r="L9" s="487" t="s">
        <v>0</v>
      </c>
      <c r="M9" s="488"/>
      <c r="N9" s="489"/>
      <c r="O9" s="492" t="s">
        <v>33</v>
      </c>
    </row>
    <row r="10" spans="1:15" ht="16.149999999999999" customHeight="1" thickBot="1" x14ac:dyDescent="0.3">
      <c r="A10" s="47">
        <v>1</v>
      </c>
      <c r="B10" s="479"/>
      <c r="C10" s="48" t="s">
        <v>21</v>
      </c>
      <c r="D10" s="49" t="s">
        <v>0</v>
      </c>
      <c r="E10" s="50" t="s">
        <v>0</v>
      </c>
      <c r="F10" s="486"/>
      <c r="G10" s="494" t="s">
        <v>0</v>
      </c>
      <c r="H10" s="494"/>
      <c r="I10" s="51"/>
      <c r="J10" s="52"/>
      <c r="K10" s="52"/>
      <c r="L10" s="490"/>
      <c r="M10" s="490"/>
      <c r="N10" s="491"/>
      <c r="O10" s="493"/>
    </row>
    <row r="11" spans="1:15" ht="15.75" thickTop="1" x14ac:dyDescent="0.25">
      <c r="A11" s="53" t="s">
        <v>34</v>
      </c>
      <c r="B11" s="54" t="s">
        <v>35</v>
      </c>
      <c r="C11" s="55" t="s">
        <v>36</v>
      </c>
      <c r="D11" s="56" t="s">
        <v>37</v>
      </c>
      <c r="E11" s="472" t="s">
        <v>0</v>
      </c>
      <c r="F11" s="473"/>
      <c r="G11" s="473"/>
      <c r="H11" s="473"/>
      <c r="I11" s="474"/>
      <c r="J11" s="57" t="s">
        <v>0</v>
      </c>
      <c r="K11" s="40"/>
      <c r="L11" s="41"/>
      <c r="M11" s="41"/>
      <c r="N11" s="42"/>
      <c r="O11" s="58" t="s">
        <v>38</v>
      </c>
    </row>
    <row r="12" spans="1:15" ht="15.75" thickBot="1" x14ac:dyDescent="0.3">
      <c r="A12" s="59" t="s">
        <v>39</v>
      </c>
      <c r="B12" s="60" t="s">
        <v>35</v>
      </c>
      <c r="C12" s="61" t="s">
        <v>40</v>
      </c>
      <c r="D12" s="62" t="s">
        <v>35</v>
      </c>
      <c r="E12" s="475"/>
      <c r="F12" s="476"/>
      <c r="G12" s="476"/>
      <c r="H12" s="476"/>
      <c r="I12" s="477"/>
      <c r="J12" s="63" t="s">
        <v>41</v>
      </c>
      <c r="K12" s="64"/>
      <c r="L12" s="65"/>
      <c r="M12" s="65"/>
      <c r="N12" s="65"/>
      <c r="O12" s="66" t="s">
        <v>42</v>
      </c>
    </row>
    <row r="13" spans="1:15" ht="15" customHeight="1" thickTop="1" x14ac:dyDescent="0.25">
      <c r="A13" s="32" t="s">
        <v>28</v>
      </c>
      <c r="B13" s="500" t="s">
        <v>0</v>
      </c>
      <c r="C13" s="33" t="s">
        <v>29</v>
      </c>
      <c r="D13" s="480" t="s">
        <v>0</v>
      </c>
      <c r="E13" s="480"/>
      <c r="F13" s="504"/>
      <c r="G13" s="483" t="s">
        <v>30</v>
      </c>
      <c r="H13" s="483"/>
      <c r="I13" s="67" t="s">
        <v>0</v>
      </c>
      <c r="J13" s="495" t="s">
        <v>46</v>
      </c>
      <c r="K13" s="496"/>
      <c r="L13" s="496"/>
      <c r="M13" s="496"/>
      <c r="N13" s="496"/>
      <c r="O13" s="497"/>
    </row>
    <row r="14" spans="1:15" ht="15" customHeight="1" thickBot="1" x14ac:dyDescent="0.3">
      <c r="A14" s="35" t="s">
        <v>0</v>
      </c>
      <c r="B14" s="501"/>
      <c r="C14" s="36" t="s">
        <v>31</v>
      </c>
      <c r="D14" s="37" t="s">
        <v>0</v>
      </c>
      <c r="E14" s="37" t="s">
        <v>0</v>
      </c>
      <c r="F14" s="482"/>
      <c r="G14" s="484" t="s">
        <v>32</v>
      </c>
      <c r="H14" s="484"/>
      <c r="I14" s="68" t="s">
        <v>0</v>
      </c>
      <c r="J14" s="69"/>
      <c r="K14" s="40"/>
      <c r="L14" s="41"/>
      <c r="M14" s="41"/>
      <c r="N14" s="42"/>
      <c r="O14" s="43"/>
    </row>
    <row r="15" spans="1:15" ht="15" customHeight="1" thickTop="1" x14ac:dyDescent="0.25">
      <c r="A15" s="44" t="s">
        <v>0</v>
      </c>
      <c r="B15" s="502"/>
      <c r="C15" s="36" t="s">
        <v>1</v>
      </c>
      <c r="D15" s="45" t="s">
        <v>0</v>
      </c>
      <c r="E15" s="45" t="s">
        <v>0</v>
      </c>
      <c r="F15" s="498"/>
      <c r="G15" s="499" t="s">
        <v>0</v>
      </c>
      <c r="H15" s="499"/>
      <c r="I15" s="68"/>
      <c r="J15" s="70"/>
      <c r="K15" s="46"/>
      <c r="L15" s="487" t="s">
        <v>0</v>
      </c>
      <c r="M15" s="488"/>
      <c r="N15" s="489"/>
      <c r="O15" s="492" t="s">
        <v>33</v>
      </c>
    </row>
    <row r="16" spans="1:15" ht="16.149999999999999" customHeight="1" thickBot="1" x14ac:dyDescent="0.3">
      <c r="A16" s="47">
        <v>2</v>
      </c>
      <c r="B16" s="503"/>
      <c r="C16" s="71" t="s">
        <v>21</v>
      </c>
      <c r="D16" s="72" t="s">
        <v>0</v>
      </c>
      <c r="E16" s="72" t="s">
        <v>0</v>
      </c>
      <c r="F16" s="498"/>
      <c r="G16" s="499" t="s">
        <v>0</v>
      </c>
      <c r="H16" s="499"/>
      <c r="I16" s="68"/>
      <c r="J16" s="73"/>
      <c r="K16" s="52"/>
      <c r="L16" s="490"/>
      <c r="M16" s="490"/>
      <c r="N16" s="491"/>
      <c r="O16" s="493"/>
    </row>
    <row r="17" spans="1:15" ht="15.75" thickTop="1" x14ac:dyDescent="0.25">
      <c r="A17" s="53" t="s">
        <v>34</v>
      </c>
      <c r="B17" s="54" t="s">
        <v>44</v>
      </c>
      <c r="C17" s="55" t="s">
        <v>36</v>
      </c>
      <c r="D17" s="56" t="s">
        <v>37</v>
      </c>
      <c r="E17" s="472" t="s">
        <v>0</v>
      </c>
      <c r="F17" s="473"/>
      <c r="G17" s="473"/>
      <c r="H17" s="473"/>
      <c r="I17" s="474"/>
      <c r="J17" s="57" t="s">
        <v>0</v>
      </c>
      <c r="K17" s="40"/>
      <c r="L17" s="41"/>
      <c r="M17" s="41"/>
      <c r="N17" s="42"/>
      <c r="O17" s="58" t="s">
        <v>38</v>
      </c>
    </row>
    <row r="18" spans="1:15" ht="15.75" thickBot="1" x14ac:dyDescent="0.3">
      <c r="A18" s="59" t="s">
        <v>39</v>
      </c>
      <c r="B18" s="60" t="s">
        <v>44</v>
      </c>
      <c r="C18" s="61" t="s">
        <v>40</v>
      </c>
      <c r="D18" s="62" t="s">
        <v>44</v>
      </c>
      <c r="E18" s="475"/>
      <c r="F18" s="476"/>
      <c r="G18" s="476"/>
      <c r="H18" s="476"/>
      <c r="I18" s="477"/>
      <c r="J18" s="63" t="s">
        <v>41</v>
      </c>
      <c r="K18" s="64"/>
      <c r="L18" s="65"/>
      <c r="M18" s="65"/>
      <c r="N18" s="65"/>
      <c r="O18" s="66" t="s">
        <v>42</v>
      </c>
    </row>
    <row r="19" spans="1:15" ht="15" customHeight="1" thickTop="1" x14ac:dyDescent="0.25">
      <c r="A19" s="32" t="s">
        <v>28</v>
      </c>
      <c r="B19" s="478" t="s">
        <v>0</v>
      </c>
      <c r="C19" s="33" t="s">
        <v>29</v>
      </c>
      <c r="D19" s="480" t="s">
        <v>0</v>
      </c>
      <c r="E19" s="480"/>
      <c r="F19" s="481" t="s">
        <v>0</v>
      </c>
      <c r="G19" s="483" t="s">
        <v>30</v>
      </c>
      <c r="H19" s="483"/>
      <c r="I19" s="34" t="s">
        <v>0</v>
      </c>
      <c r="J19" s="495" t="s">
        <v>46</v>
      </c>
      <c r="K19" s="496"/>
      <c r="L19" s="496"/>
      <c r="M19" s="496"/>
      <c r="N19" s="496"/>
      <c r="O19" s="497"/>
    </row>
    <row r="20" spans="1:15" ht="15" customHeight="1" thickBot="1" x14ac:dyDescent="0.3">
      <c r="A20" s="35" t="s">
        <v>0</v>
      </c>
      <c r="B20" s="479"/>
      <c r="C20" s="36" t="s">
        <v>31</v>
      </c>
      <c r="D20" s="37" t="s">
        <v>0</v>
      </c>
      <c r="E20" s="37" t="s">
        <v>0</v>
      </c>
      <c r="F20" s="482"/>
      <c r="G20" s="484" t="s">
        <v>32</v>
      </c>
      <c r="H20" s="484"/>
      <c r="I20" s="38" t="s">
        <v>0</v>
      </c>
      <c r="J20" s="39"/>
      <c r="K20" s="40"/>
      <c r="L20" s="41"/>
      <c r="M20" s="41"/>
      <c r="N20" s="42"/>
      <c r="O20" s="43"/>
    </row>
    <row r="21" spans="1:15" ht="15" customHeight="1" thickTop="1" x14ac:dyDescent="0.25">
      <c r="A21" s="44" t="s">
        <v>0</v>
      </c>
      <c r="B21" s="479"/>
      <c r="C21" s="36" t="s">
        <v>1</v>
      </c>
      <c r="D21" s="45" t="s">
        <v>0</v>
      </c>
      <c r="E21" s="45" t="s">
        <v>0</v>
      </c>
      <c r="F21" s="485" t="s">
        <v>0</v>
      </c>
      <c r="G21" s="484" t="s">
        <v>43</v>
      </c>
      <c r="H21" s="484"/>
      <c r="I21" s="38" t="s">
        <v>0</v>
      </c>
      <c r="J21" s="46"/>
      <c r="K21" s="46"/>
      <c r="L21" s="487" t="s">
        <v>0</v>
      </c>
      <c r="M21" s="488"/>
      <c r="N21" s="489"/>
      <c r="O21" s="492" t="s">
        <v>33</v>
      </c>
    </row>
    <row r="22" spans="1:15" ht="16.149999999999999" customHeight="1" thickBot="1" x14ac:dyDescent="0.3">
      <c r="A22" s="47">
        <v>3</v>
      </c>
      <c r="B22" s="479"/>
      <c r="C22" s="48" t="s">
        <v>21</v>
      </c>
      <c r="D22" s="49" t="s">
        <v>0</v>
      </c>
      <c r="E22" s="50" t="s">
        <v>0</v>
      </c>
      <c r="F22" s="486"/>
      <c r="G22" s="494" t="s">
        <v>0</v>
      </c>
      <c r="H22" s="494"/>
      <c r="I22" s="51"/>
      <c r="J22" s="52"/>
      <c r="K22" s="52"/>
      <c r="L22" s="490"/>
      <c r="M22" s="490"/>
      <c r="N22" s="491"/>
      <c r="O22" s="493"/>
    </row>
    <row r="23" spans="1:15" ht="15.75" thickTop="1" x14ac:dyDescent="0.25">
      <c r="A23" s="53" t="s">
        <v>34</v>
      </c>
      <c r="B23" s="54" t="s">
        <v>44</v>
      </c>
      <c r="C23" s="55" t="s">
        <v>36</v>
      </c>
      <c r="D23" s="56" t="s">
        <v>44</v>
      </c>
      <c r="E23" s="472" t="s">
        <v>0</v>
      </c>
      <c r="F23" s="473"/>
      <c r="G23" s="473"/>
      <c r="H23" s="473"/>
      <c r="I23" s="474"/>
      <c r="J23" s="57" t="s">
        <v>0</v>
      </c>
      <c r="K23" s="40"/>
      <c r="L23" s="41"/>
      <c r="M23" s="41"/>
      <c r="N23" s="42"/>
      <c r="O23" s="58" t="s">
        <v>38</v>
      </c>
    </row>
    <row r="24" spans="1:15" ht="15.75" thickBot="1" x14ac:dyDescent="0.3">
      <c r="A24" s="74" t="s">
        <v>39</v>
      </c>
      <c r="B24" s="75" t="s">
        <v>44</v>
      </c>
      <c r="C24" s="76" t="s">
        <v>40</v>
      </c>
      <c r="D24" s="77" t="s">
        <v>44</v>
      </c>
      <c r="E24" s="475"/>
      <c r="F24" s="476"/>
      <c r="G24" s="476"/>
      <c r="H24" s="476"/>
      <c r="I24" s="477"/>
      <c r="J24" s="63" t="s">
        <v>41</v>
      </c>
      <c r="K24" s="64"/>
      <c r="L24" s="65"/>
      <c r="M24" s="65"/>
      <c r="N24" s="65"/>
      <c r="O24" s="66" t="s">
        <v>42</v>
      </c>
    </row>
    <row r="25" spans="1:15" ht="15" customHeight="1" thickTop="1" x14ac:dyDescent="0.25">
      <c r="A25" s="32" t="s">
        <v>28</v>
      </c>
      <c r="B25" s="478" t="s">
        <v>0</v>
      </c>
      <c r="C25" s="33" t="s">
        <v>29</v>
      </c>
      <c r="D25" s="480" t="s">
        <v>0</v>
      </c>
      <c r="E25" s="480"/>
      <c r="F25" s="481" t="s">
        <v>0</v>
      </c>
      <c r="G25" s="484" t="s">
        <v>32</v>
      </c>
      <c r="H25" s="484"/>
      <c r="I25" s="34" t="s">
        <v>0</v>
      </c>
      <c r="J25" s="495" t="s">
        <v>46</v>
      </c>
      <c r="K25" s="496"/>
      <c r="L25" s="496"/>
      <c r="M25" s="496"/>
      <c r="N25" s="496"/>
      <c r="O25" s="497"/>
    </row>
    <row r="26" spans="1:15" ht="15" customHeight="1" thickBot="1" x14ac:dyDescent="0.3">
      <c r="A26" s="35" t="s">
        <v>0</v>
      </c>
      <c r="B26" s="479"/>
      <c r="C26" s="36" t="s">
        <v>31</v>
      </c>
      <c r="D26" s="37" t="s">
        <v>0</v>
      </c>
      <c r="E26" s="37" t="s">
        <v>0</v>
      </c>
      <c r="F26" s="482"/>
      <c r="G26" s="484" t="s">
        <v>45</v>
      </c>
      <c r="H26" s="484"/>
      <c r="I26" s="38" t="s">
        <v>0</v>
      </c>
      <c r="J26" s="39"/>
      <c r="K26" s="40"/>
      <c r="L26" s="41"/>
      <c r="M26" s="41"/>
      <c r="N26" s="42"/>
      <c r="O26" s="43"/>
    </row>
    <row r="27" spans="1:15" ht="15" customHeight="1" thickTop="1" x14ac:dyDescent="0.25">
      <c r="A27" s="44" t="s">
        <v>0</v>
      </c>
      <c r="B27" s="479"/>
      <c r="C27" s="36" t="s">
        <v>1</v>
      </c>
      <c r="D27" s="45" t="s">
        <v>0</v>
      </c>
      <c r="E27" s="45" t="s">
        <v>0</v>
      </c>
      <c r="F27" s="485" t="s">
        <v>0</v>
      </c>
      <c r="G27" s="484" t="s">
        <v>43</v>
      </c>
      <c r="H27" s="484"/>
      <c r="I27" s="38" t="s">
        <v>117</v>
      </c>
      <c r="J27" s="46"/>
      <c r="K27" s="46"/>
      <c r="L27" s="487" t="s">
        <v>0</v>
      </c>
      <c r="M27" s="488"/>
      <c r="N27" s="489"/>
      <c r="O27" s="492" t="s">
        <v>33</v>
      </c>
    </row>
    <row r="28" spans="1:15" ht="16.149999999999999" customHeight="1" thickBot="1" x14ac:dyDescent="0.3">
      <c r="A28" s="47">
        <v>4</v>
      </c>
      <c r="B28" s="479"/>
      <c r="C28" s="48" t="s">
        <v>21</v>
      </c>
      <c r="D28" s="49" t="s">
        <v>0</v>
      </c>
      <c r="E28" s="50" t="s">
        <v>0</v>
      </c>
      <c r="F28" s="486"/>
      <c r="G28" s="494" t="s">
        <v>0</v>
      </c>
      <c r="H28" s="494"/>
      <c r="I28" s="51"/>
      <c r="J28" s="52"/>
      <c r="K28" s="52"/>
      <c r="L28" s="490"/>
      <c r="M28" s="490"/>
      <c r="N28" s="491"/>
      <c r="O28" s="493"/>
    </row>
    <row r="29" spans="1:15" ht="15.75" thickTop="1" x14ac:dyDescent="0.25">
      <c r="A29" s="53" t="s">
        <v>34</v>
      </c>
      <c r="B29" s="54" t="s">
        <v>35</v>
      </c>
      <c r="C29" s="55" t="s">
        <v>36</v>
      </c>
      <c r="D29" s="56" t="s">
        <v>35</v>
      </c>
      <c r="E29" s="472" t="s">
        <v>0</v>
      </c>
      <c r="F29" s="473"/>
      <c r="G29" s="473"/>
      <c r="H29" s="473"/>
      <c r="I29" s="474"/>
      <c r="J29" s="57" t="s">
        <v>0</v>
      </c>
      <c r="K29" s="40"/>
      <c r="L29" s="41"/>
      <c r="M29" s="41"/>
      <c r="N29" s="42"/>
      <c r="O29" s="58" t="s">
        <v>38</v>
      </c>
    </row>
    <row r="30" spans="1:15" ht="15.75" thickBot="1" x14ac:dyDescent="0.3">
      <c r="A30" s="74" t="s">
        <v>39</v>
      </c>
      <c r="B30" s="75" t="s">
        <v>35</v>
      </c>
      <c r="C30" s="76" t="s">
        <v>40</v>
      </c>
      <c r="D30" s="77" t="s">
        <v>35</v>
      </c>
      <c r="E30" s="475"/>
      <c r="F30" s="476"/>
      <c r="G30" s="476"/>
      <c r="H30" s="476"/>
      <c r="I30" s="477"/>
      <c r="J30" s="63" t="s">
        <v>41</v>
      </c>
      <c r="K30" s="64"/>
      <c r="L30" s="65"/>
      <c r="M30" s="65"/>
      <c r="N30" s="65"/>
      <c r="O30" s="66" t="s">
        <v>42</v>
      </c>
    </row>
    <row r="31" spans="1:15" ht="17.25" thickTop="1" thickBot="1" x14ac:dyDescent="0.3">
      <c r="A31" s="78"/>
      <c r="B31" s="79"/>
      <c r="C31" s="80"/>
      <c r="D31" s="81"/>
      <c r="E31" s="82" t="s">
        <v>9</v>
      </c>
      <c r="F31" s="83"/>
      <c r="G31" s="83"/>
      <c r="H31" s="83"/>
      <c r="I31" s="83"/>
      <c r="J31" s="84"/>
      <c r="K31" s="85"/>
      <c r="L31" s="85"/>
      <c r="M31" s="85"/>
      <c r="N31" s="85"/>
      <c r="O31" s="8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2018-05-06T18:44:19Z</dcterms:modified>
</cp:coreProperties>
</file>