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140" windowHeight="6120"/>
  </bookViews>
  <sheets>
    <sheet name="RUN SHEET" sheetId="2" r:id="rId1"/>
  </sheets>
  <definedNames>
    <definedName name="_xlnm.Print_Area" localSheetId="0">'RUN SHEET'!$A$6:$T$83</definedName>
    <definedName name="_xlnm.Print_Titles" localSheetId="0">'RUN SHEET'!$5:$6</definedName>
  </definedNames>
  <calcPr calcId="145621"/>
</workbook>
</file>

<file path=xl/calcChain.xml><?xml version="1.0" encoding="utf-8"?>
<calcChain xmlns="http://schemas.openxmlformats.org/spreadsheetml/2006/main">
  <c r="AB83" i="2" l="1"/>
  <c r="P72" i="2" l="1"/>
  <c r="N72" i="2"/>
  <c r="L72" i="2"/>
  <c r="A72" i="2"/>
  <c r="AF69" i="2"/>
  <c r="AP69" i="2" s="1"/>
  <c r="AH69" i="2"/>
  <c r="AT71" i="2" s="1"/>
  <c r="AF70" i="2"/>
  <c r="AH70" i="2"/>
  <c r="AJ70" i="2" s="1"/>
  <c r="J70" i="2"/>
  <c r="J71" i="2" s="1"/>
  <c r="I70" i="2"/>
  <c r="I71" i="2" s="1"/>
  <c r="H70" i="2"/>
  <c r="H71" i="2" s="1"/>
  <c r="G70" i="2"/>
  <c r="G71" i="2" s="1"/>
  <c r="F70" i="2"/>
  <c r="F71" i="2" s="1"/>
  <c r="E70" i="2"/>
  <c r="E71" i="2" s="1"/>
  <c r="AR70" i="2"/>
  <c r="AP70" i="2"/>
  <c r="AJ69" i="2"/>
  <c r="AL70" i="2" s="1"/>
  <c r="N69" i="2"/>
  <c r="P77" i="2"/>
  <c r="N77" i="2"/>
  <c r="L77" i="2"/>
  <c r="A77" i="2"/>
  <c r="AF74" i="2"/>
  <c r="AH74" i="2"/>
  <c r="AR74" i="2" s="1"/>
  <c r="AF75" i="2"/>
  <c r="AP75" i="2" s="1"/>
  <c r="AH75" i="2"/>
  <c r="J75" i="2"/>
  <c r="J76" i="2" s="1"/>
  <c r="I75" i="2"/>
  <c r="I76" i="2" s="1"/>
  <c r="H75" i="2"/>
  <c r="H76" i="2" s="1"/>
  <c r="G75" i="2"/>
  <c r="G76" i="2" s="1"/>
  <c r="F75" i="2"/>
  <c r="F76" i="2" s="1"/>
  <c r="E75" i="2"/>
  <c r="E76" i="2" s="1"/>
  <c r="AP74" i="2"/>
  <c r="AR75" i="2"/>
  <c r="N74" i="2"/>
  <c r="L66" i="2"/>
  <c r="L60" i="2"/>
  <c r="L55" i="2"/>
  <c r="L49" i="2"/>
  <c r="L44" i="2"/>
  <c r="L39" i="2"/>
  <c r="L27" i="2"/>
  <c r="L21" i="2"/>
  <c r="P82" i="2"/>
  <c r="P66" i="2"/>
  <c r="P60" i="2"/>
  <c r="P55" i="2"/>
  <c r="P49" i="2"/>
  <c r="P44" i="2"/>
  <c r="P39" i="2"/>
  <c r="P27" i="2"/>
  <c r="P21" i="2"/>
  <c r="A82" i="2"/>
  <c r="N79" i="2"/>
  <c r="N63" i="2"/>
  <c r="N57" i="2"/>
  <c r="N52" i="2"/>
  <c r="N24" i="2"/>
  <c r="N18" i="2"/>
  <c r="N49" i="2"/>
  <c r="N44" i="2"/>
  <c r="A66" i="2"/>
  <c r="A60" i="2"/>
  <c r="A55" i="2"/>
  <c r="A27" i="2"/>
  <c r="AB1" i="2"/>
  <c r="L82" i="2"/>
  <c r="AH52" i="2"/>
  <c r="AJ52" i="2" s="1"/>
  <c r="AL53" i="2" s="1"/>
  <c r="AF52" i="2"/>
  <c r="AH53" i="2"/>
  <c r="AF53" i="2"/>
  <c r="AP53" i="2" s="1"/>
  <c r="AH24" i="2"/>
  <c r="AJ24" i="2" s="1"/>
  <c r="AL25" i="2" s="1"/>
  <c r="AF24" i="2"/>
  <c r="AH25" i="2"/>
  <c r="AF25" i="2"/>
  <c r="A49" i="2"/>
  <c r="A44" i="2"/>
  <c r="A39" i="2"/>
  <c r="A21" i="2"/>
  <c r="N55" i="2"/>
  <c r="J53" i="2"/>
  <c r="J54" i="2" s="1"/>
  <c r="I53" i="2"/>
  <c r="I54" i="2" s="1"/>
  <c r="H53" i="2"/>
  <c r="H54" i="2" s="1"/>
  <c r="G53" i="2"/>
  <c r="G54" i="2" s="1"/>
  <c r="F53" i="2"/>
  <c r="F54" i="2" s="1"/>
  <c r="E53" i="2"/>
  <c r="E54" i="2" s="1"/>
  <c r="AP52" i="2"/>
  <c r="AR52" i="2"/>
  <c r="P2" i="2"/>
  <c r="AH63" i="2"/>
  <c r="AF63" i="2"/>
  <c r="AJ63" i="2" s="1"/>
  <c r="AL64" i="2" s="1"/>
  <c r="AF64" i="2"/>
  <c r="AH64" i="2"/>
  <c r="AJ64" i="2" s="1"/>
  <c r="AH57" i="2"/>
  <c r="AR57" i="2" s="1"/>
  <c r="AT57" i="2" s="1"/>
  <c r="AT58" i="2" s="1"/>
  <c r="AF57" i="2"/>
  <c r="AF58" i="2"/>
  <c r="AH58" i="2"/>
  <c r="AH18" i="2"/>
  <c r="AF18" i="2"/>
  <c r="AH19" i="2"/>
  <c r="AF19" i="2"/>
  <c r="AJ19" i="2" s="1"/>
  <c r="E42" i="2"/>
  <c r="E43" i="2" s="1"/>
  <c r="F42" i="2"/>
  <c r="F43" i="2" s="1"/>
  <c r="G42" i="2"/>
  <c r="G43" i="2" s="1"/>
  <c r="H42" i="2"/>
  <c r="H43" i="2" s="1"/>
  <c r="I42" i="2"/>
  <c r="I43" i="2" s="1"/>
  <c r="J42" i="2"/>
  <c r="J43" i="2" s="1"/>
  <c r="E37" i="2"/>
  <c r="E38" i="2" s="1"/>
  <c r="F37" i="2"/>
  <c r="F38" i="2" s="1"/>
  <c r="G37" i="2"/>
  <c r="G38" i="2" s="1"/>
  <c r="H37" i="2"/>
  <c r="H38" i="2" s="1"/>
  <c r="I37" i="2"/>
  <c r="I38" i="2" s="1"/>
  <c r="J37" i="2"/>
  <c r="J38" i="2" s="1"/>
  <c r="AF79" i="2"/>
  <c r="AP79" i="2" s="1"/>
  <c r="AH79" i="2"/>
  <c r="AJ79" i="2" s="1"/>
  <c r="AL80" i="2" s="1"/>
  <c r="AF80" i="2"/>
  <c r="AH80" i="2"/>
  <c r="AR80" i="2" s="1"/>
  <c r="AJ80" i="2"/>
  <c r="AL79" i="2" s="1"/>
  <c r="AN79" i="2" s="1"/>
  <c r="AR63" i="2"/>
  <c r="AR64" i="2"/>
  <c r="AP64" i="2"/>
  <c r="AH46" i="2"/>
  <c r="AR46" i="2" s="1"/>
  <c r="AF46" i="2"/>
  <c r="AJ46" i="2" s="1"/>
  <c r="AL47" i="2" s="1"/>
  <c r="AH47" i="2"/>
  <c r="AR47" i="2" s="1"/>
  <c r="AF47" i="2"/>
  <c r="AH42" i="2"/>
  <c r="AF42" i="2"/>
  <c r="AJ42" i="2" s="1"/>
  <c r="AH41" i="2"/>
  <c r="AJ41" i="2" s="1"/>
  <c r="AL42" i="2" s="1"/>
  <c r="AF41" i="2"/>
  <c r="AH36" i="2"/>
  <c r="AR36" i="2" s="1"/>
  <c r="AF36" i="2"/>
  <c r="AH37" i="2"/>
  <c r="AJ37" i="2" s="1"/>
  <c r="AF37" i="2"/>
  <c r="AH30" i="2"/>
  <c r="AF30" i="2"/>
  <c r="AJ30" i="2" s="1"/>
  <c r="AL31" i="2" s="1"/>
  <c r="AH31" i="2"/>
  <c r="AR31" i="2" s="1"/>
  <c r="AF31" i="2"/>
  <c r="AT59" i="2"/>
  <c r="AP57" i="2"/>
  <c r="AR58" i="2"/>
  <c r="AP58" i="2"/>
  <c r="AP46" i="2"/>
  <c r="AP47" i="2"/>
  <c r="AT43" i="2"/>
  <c r="AP41" i="2"/>
  <c r="AR42" i="2"/>
  <c r="AP42" i="2"/>
  <c r="AP37" i="2"/>
  <c r="AR30" i="2"/>
  <c r="AP31" i="2"/>
  <c r="AT26" i="2"/>
  <c r="AP24" i="2"/>
  <c r="AR24" i="2"/>
  <c r="AR25" i="2"/>
  <c r="AP25" i="2"/>
  <c r="AT20" i="2"/>
  <c r="AR18" i="2"/>
  <c r="AR19" i="2"/>
  <c r="AP18" i="2"/>
  <c r="AP19" i="2"/>
  <c r="AC83" i="2"/>
  <c r="AC1" i="2" s="1"/>
  <c r="M3" i="2" s="1"/>
  <c r="N3" i="2" s="1"/>
  <c r="AA83" i="2"/>
  <c r="AA1" i="2" s="1"/>
  <c r="K3" i="2" s="1"/>
  <c r="L3" i="2" s="1"/>
  <c r="Z83" i="2"/>
  <c r="Z1" i="2" s="1"/>
  <c r="I3" i="2" s="1"/>
  <c r="J3" i="2" s="1"/>
  <c r="S83" i="2"/>
  <c r="O1" i="2" s="1"/>
  <c r="Q83" i="2"/>
  <c r="N1" i="2" s="1"/>
  <c r="M83" i="2"/>
  <c r="J1" i="2" s="1"/>
  <c r="K83" i="2"/>
  <c r="B1" i="2" s="1"/>
  <c r="N82" i="2"/>
  <c r="J80" i="2"/>
  <c r="J81" i="2"/>
  <c r="I80" i="2"/>
  <c r="I81" i="2" s="1"/>
  <c r="H80" i="2"/>
  <c r="H81" i="2" s="1"/>
  <c r="G80" i="2"/>
  <c r="G81" i="2" s="1"/>
  <c r="F80" i="2"/>
  <c r="F81" i="2"/>
  <c r="E80" i="2"/>
  <c r="E81" i="2" s="1"/>
  <c r="N66" i="2"/>
  <c r="J64" i="2"/>
  <c r="J65" i="2" s="1"/>
  <c r="I64" i="2"/>
  <c r="I65" i="2" s="1"/>
  <c r="H64" i="2"/>
  <c r="H65" i="2" s="1"/>
  <c r="G64" i="2"/>
  <c r="G65" i="2" s="1"/>
  <c r="F64" i="2"/>
  <c r="F65" i="2" s="1"/>
  <c r="E64" i="2"/>
  <c r="E65" i="2" s="1"/>
  <c r="N60" i="2"/>
  <c r="J58" i="2"/>
  <c r="J59" i="2"/>
  <c r="I58" i="2"/>
  <c r="I59" i="2" s="1"/>
  <c r="H58" i="2"/>
  <c r="H59" i="2"/>
  <c r="G58" i="2"/>
  <c r="G59" i="2" s="1"/>
  <c r="F58" i="2"/>
  <c r="F59" i="2" s="1"/>
  <c r="E58" i="2"/>
  <c r="E59" i="2" s="1"/>
  <c r="N39" i="2"/>
  <c r="AR37" i="2" l="1"/>
  <c r="AR41" i="2"/>
  <c r="AJ31" i="2"/>
  <c r="AL30" i="2" s="1"/>
  <c r="AN30" i="2" s="1"/>
  <c r="AP63" i="2"/>
  <c r="AL18" i="2"/>
  <c r="AN18" i="2" s="1"/>
  <c r="AL63" i="2"/>
  <c r="AN63" i="2" s="1"/>
  <c r="AJ53" i="2"/>
  <c r="AJ75" i="2"/>
  <c r="AL74" i="2" s="1"/>
  <c r="AN74" i="2" s="1"/>
  <c r="AJ74" i="2"/>
  <c r="AL75" i="2" s="1"/>
  <c r="AL69" i="2"/>
  <c r="AN69" i="2" s="1"/>
  <c r="AT24" i="2"/>
  <c r="AT25" i="2" s="1"/>
  <c r="AT65" i="2"/>
  <c r="AT18" i="2"/>
  <c r="AT19" i="2" s="1"/>
  <c r="AT38" i="2"/>
  <c r="AL41" i="2"/>
  <c r="AN41" i="2" s="1"/>
  <c r="AT63" i="2"/>
  <c r="AT64" i="2" s="1"/>
  <c r="AR79" i="2"/>
  <c r="AJ18" i="2"/>
  <c r="AL19" i="2" s="1"/>
  <c r="AP30" i="2"/>
  <c r="AT30" i="2" s="1"/>
  <c r="AT31" i="2" s="1"/>
  <c r="AT41" i="2"/>
  <c r="AT42" i="2" s="1"/>
  <c r="AT46" i="2"/>
  <c r="AT47" i="2" s="1"/>
  <c r="AT48" i="2"/>
  <c r="AJ36" i="2"/>
  <c r="AL37" i="2" s="1"/>
  <c r="AT81" i="2"/>
  <c r="AJ58" i="2"/>
  <c r="AL57" i="2" s="1"/>
  <c r="AN57" i="2" s="1"/>
  <c r="AJ25" i="2"/>
  <c r="AL24" i="2" s="1"/>
  <c r="AN24" i="2" s="1"/>
  <c r="AT32" i="2"/>
  <c r="AP36" i="2"/>
  <c r="AT36" i="2" s="1"/>
  <c r="AT37" i="2" s="1"/>
  <c r="AJ47" i="2"/>
  <c r="AL46" i="2" s="1"/>
  <c r="AN46" i="2" s="1"/>
  <c r="AL52" i="2"/>
  <c r="AN52" i="2" s="1"/>
  <c r="AL36" i="2"/>
  <c r="AN36" i="2" s="1"/>
  <c r="AJ57" i="2"/>
  <c r="AL58" i="2" s="1"/>
  <c r="AR53" i="2"/>
  <c r="AT52" i="2" s="1"/>
  <c r="AT53" i="2" s="1"/>
  <c r="AT74" i="2"/>
  <c r="AT75" i="2" s="1"/>
  <c r="AV79" i="2"/>
  <c r="AN80" i="2"/>
  <c r="AV30" i="2"/>
  <c r="AN31" i="2"/>
  <c r="AV41" i="2"/>
  <c r="AN42" i="2"/>
  <c r="AN64" i="2"/>
  <c r="AV63" i="2"/>
  <c r="AN25" i="2"/>
  <c r="AN53" i="2"/>
  <c r="AV46" i="2"/>
  <c r="AN47" i="2"/>
  <c r="AV18" i="2"/>
  <c r="AN19" i="2"/>
  <c r="AV57" i="2"/>
  <c r="AN58" i="2"/>
  <c r="AV69" i="2"/>
  <c r="AN70" i="2"/>
  <c r="AV36" i="2"/>
  <c r="AN37" i="2"/>
  <c r="AN75" i="2"/>
  <c r="AV74" i="2"/>
  <c r="AT54" i="2"/>
  <c r="AT76" i="2"/>
  <c r="AP80" i="2"/>
  <c r="AT79" i="2" s="1"/>
  <c r="AT80" i="2" s="1"/>
  <c r="AR69" i="2"/>
  <c r="AT69" i="2" s="1"/>
  <c r="AT70" i="2" s="1"/>
  <c r="AV24" i="2" l="1"/>
  <c r="AV52" i="2"/>
</calcChain>
</file>

<file path=xl/sharedStrings.xml><?xml version="1.0" encoding="utf-8"?>
<sst xmlns="http://schemas.openxmlformats.org/spreadsheetml/2006/main" count="1121" uniqueCount="161">
  <si>
    <t xml:space="preserve"> </t>
  </si>
  <si>
    <t>CT</t>
  </si>
  <si>
    <t>PHOTO</t>
  </si>
  <si>
    <t xml:space="preserve">VER  I  FY  </t>
  </si>
  <si>
    <t>UNAUTH</t>
  </si>
  <si>
    <t>PATON NAME</t>
  </si>
  <si>
    <t>TYPE</t>
  </si>
  <si>
    <t xml:space="preserve">TIME     </t>
  </si>
  <si>
    <t>EPE  (ft)</t>
  </si>
  <si>
    <t>DATUM</t>
  </si>
  <si>
    <t>DATE</t>
  </si>
  <si>
    <t>DEPTH</t>
  </si>
  <si>
    <t>LIGHT</t>
  </si>
  <si>
    <t>CRITERIA</t>
  </si>
  <si>
    <t>OFF STA</t>
  </si>
  <si>
    <t>LAST KNOWN STATUS</t>
  </si>
  <si>
    <t>OBS</t>
  </si>
  <si>
    <t>TOTAL</t>
  </si>
  <si>
    <t>CHECK</t>
  </si>
  <si>
    <t>PROCESSED TO DATE</t>
  </si>
  <si>
    <t>PMT</t>
  </si>
  <si>
    <t>VER</t>
  </si>
  <si>
    <t>CHK</t>
  </si>
  <si>
    <t>PHO</t>
  </si>
  <si>
    <t>UNA</t>
  </si>
  <si>
    <t>LL</t>
  </si>
  <si>
    <t>CHT</t>
  </si>
  <si>
    <t>PATON</t>
  </si>
  <si>
    <t>PLAN</t>
  </si>
  <si>
    <t>DEG</t>
  </si>
  <si>
    <t>MIN</t>
  </si>
  <si>
    <t>SECONDS</t>
  </si>
  <si>
    <t>HOT</t>
  </si>
  <si>
    <t xml:space="preserve">       DURATION</t>
  </si>
  <si>
    <t>LAST RPT</t>
  </si>
  <si>
    <t>Not Lighted</t>
  </si>
  <si>
    <t>NOT CHARTED</t>
  </si>
  <si>
    <t>NOT IN THE LIGHT LIST</t>
  </si>
  <si>
    <t>A1</t>
  </si>
  <si>
    <t>B1</t>
  </si>
  <si>
    <t>A2</t>
  </si>
  <si>
    <t>B2</t>
  </si>
  <si>
    <t>LAT</t>
  </si>
  <si>
    <t>LONG</t>
  </si>
  <si>
    <t>DEGREES</t>
  </si>
  <si>
    <t>C1</t>
  </si>
  <si>
    <t>C2</t>
  </si>
  <si>
    <t>D1</t>
  </si>
  <si>
    <t>D2</t>
  </si>
  <si>
    <t>E1</t>
  </si>
  <si>
    <t>E2</t>
  </si>
  <si>
    <t>RADIANS FOR HAVERSINES</t>
  </si>
  <si>
    <t>FI</t>
  </si>
  <si>
    <t>F2</t>
  </si>
  <si>
    <t>MID LAT PLANE TRIG</t>
  </si>
  <si>
    <t>G1</t>
  </si>
  <si>
    <t>G2</t>
  </si>
  <si>
    <t>H1</t>
  </si>
  <si>
    <t>H2</t>
  </si>
  <si>
    <t>H3</t>
  </si>
  <si>
    <t>RANGE</t>
  </si>
  <si>
    <t>DIST OFF STA</t>
  </si>
  <si>
    <t>ANNUAL ACTIVITY</t>
  </si>
  <si>
    <t>Belfast Harbor No Wake Buoy North</t>
  </si>
  <si>
    <t>White w ORA Bands</t>
  </si>
  <si>
    <t>Belfast Harbor No Wake Buoy South</t>
  </si>
  <si>
    <t>Yellow</t>
  </si>
  <si>
    <t>Annual</t>
  </si>
  <si>
    <t>Fl W 4s</t>
  </si>
  <si>
    <t>Lincolnville Ferry Terminal Light North</t>
  </si>
  <si>
    <t xml:space="preserve">WHITE  </t>
  </si>
  <si>
    <t>Lincolnville Ferry Terminal Light South</t>
  </si>
  <si>
    <t>Isleboro Ferry Terminal Light S</t>
  </si>
  <si>
    <t>LT on Pile</t>
  </si>
  <si>
    <t>Castine Deep C Wind Anchor Lighted Buoy SE</t>
  </si>
  <si>
    <t>2016 REPORT, 61.5 FT OFF - WP</t>
  </si>
  <si>
    <t>Belfast Harbormaster 207-338-1142</t>
  </si>
  <si>
    <t>Carter Newell   207-223-5172</t>
  </si>
  <si>
    <t>Submit PATON Application</t>
  </si>
  <si>
    <t>Mike Hutchings   207-763-3555</t>
  </si>
  <si>
    <t>Elizabeth Viselli            207-581-2831</t>
  </si>
  <si>
    <t>Contact</t>
  </si>
  <si>
    <t>Name</t>
  </si>
  <si>
    <t>Phone</t>
  </si>
  <si>
    <t>E-Mail Address</t>
  </si>
  <si>
    <t>Local Auxiliary</t>
  </si>
  <si>
    <t>Fred Herman</t>
  </si>
  <si>
    <t>207-546-7405</t>
  </si>
  <si>
    <t>HFHerman@hotmailcom</t>
  </si>
  <si>
    <t>ANT SWH Contact</t>
  </si>
  <si>
    <t>BMC Kevin Moynahan</t>
  </si>
  <si>
    <t>207-244-4280</t>
  </si>
  <si>
    <t>Kevin.R.Moyanhan@uscg.mil</t>
  </si>
  <si>
    <t>Frank Larkin</t>
  </si>
  <si>
    <t>978-263-3023</t>
  </si>
  <si>
    <t>FrankJLarkin@verizon.net</t>
  </si>
  <si>
    <t>Nancy Plunkett</t>
  </si>
  <si>
    <t>207-230-1279</t>
  </si>
  <si>
    <t>Ku4uo@gwi.net</t>
  </si>
  <si>
    <t>PATON PLAN F1</t>
  </si>
  <si>
    <t>Isleboro Ferry Terminal Light N</t>
  </si>
  <si>
    <t>White Light on Pipe</t>
  </si>
  <si>
    <t>F W    20 FT</t>
  </si>
  <si>
    <t>Castine Deep C Wind Anchor Lighted Buoy W</t>
  </si>
  <si>
    <t>Maine State Ferry Service   207-734-6935</t>
  </si>
  <si>
    <t>Has Photo</t>
  </si>
  <si>
    <t>2017 REPORT, WP                            2018 RECHECK - WP</t>
  </si>
  <si>
    <r>
      <rPr>
        <b/>
        <u val="double"/>
        <sz val="9"/>
        <color rgb="FFFF0000"/>
        <rFont val="Calibri"/>
        <family val="2"/>
        <scheme val="minor"/>
      </rPr>
      <t>UNAUTHORIZED</t>
    </r>
    <r>
      <rPr>
        <b/>
        <sz val="9"/>
        <color rgb="FFFF0000"/>
        <rFont val="Calibri"/>
        <family val="2"/>
        <scheme val="minor"/>
      </rPr>
      <t xml:space="preserve"> -</t>
    </r>
    <r>
      <rPr>
        <b/>
        <sz val="9"/>
        <rFont val="Calibri"/>
        <family val="2"/>
        <scheme val="minor"/>
      </rPr>
      <t xml:space="preserve"> </t>
    </r>
    <r>
      <rPr>
        <b/>
        <sz val="9"/>
        <color rgb="FFFF0000"/>
        <rFont val="Calibri"/>
        <family val="2"/>
        <scheme val="minor"/>
      </rPr>
      <t xml:space="preserve">Update with new data following anchorage permit approval by June. 2018  Photos in the PICTURES File.          </t>
    </r>
    <r>
      <rPr>
        <b/>
        <sz val="9"/>
        <rFont val="Calibri"/>
        <family val="2"/>
        <scheme val="minor"/>
      </rPr>
      <t>2018 RECHECK - DATA UPDATED</t>
    </r>
  </si>
  <si>
    <r>
      <rPr>
        <b/>
        <u val="double"/>
        <sz val="9"/>
        <color rgb="FFFF0000"/>
        <rFont val="Calibri"/>
        <family val="2"/>
        <scheme val="minor"/>
      </rPr>
      <t>UNAUTHORIZED</t>
    </r>
    <r>
      <rPr>
        <b/>
        <sz val="9"/>
        <color rgb="FFFF0000"/>
        <rFont val="Calibri"/>
        <family val="2"/>
        <scheme val="minor"/>
      </rPr>
      <t xml:space="preserve"> -</t>
    </r>
    <r>
      <rPr>
        <b/>
        <sz val="9"/>
        <rFont val="Calibri"/>
        <family val="2"/>
        <scheme val="minor"/>
      </rPr>
      <t xml:space="preserve"> </t>
    </r>
    <r>
      <rPr>
        <b/>
        <sz val="9"/>
        <color rgb="FFFF0000"/>
        <rFont val="Calibri"/>
        <family val="2"/>
        <scheme val="minor"/>
      </rPr>
      <t xml:space="preserve">Update with new data following anchorage permit approval by June. 2018  Photos in the PICTURES File.          </t>
    </r>
    <r>
      <rPr>
        <b/>
        <sz val="9"/>
        <rFont val="Calibri"/>
        <family val="2"/>
        <scheme val="minor"/>
      </rPr>
      <t>2018 RECHECK - DEPLOYED</t>
    </r>
  </si>
  <si>
    <t>2016 REPORT, 53.6 FT OFF -  LWP                                             2018 RECHECK, LWP</t>
  </si>
  <si>
    <t>TRANSDUCER CORRECTION</t>
  </si>
  <si>
    <t>ASSIGNED TO</t>
  </si>
  <si>
    <t>ACTION ITEM</t>
  </si>
  <si>
    <t>Assigned To</t>
  </si>
  <si>
    <t>AV</t>
  </si>
  <si>
    <t>Notes:</t>
  </si>
  <si>
    <t>AV/CG ANT</t>
  </si>
  <si>
    <t>Do Not Report</t>
  </si>
  <si>
    <t>2017 - Aids have been deleted due to permit cancellation.</t>
  </si>
  <si>
    <t>DO NOT REPORT</t>
  </si>
  <si>
    <t>Eight Kelly's Cove Aquaculture Buoy were deleted.</t>
  </si>
  <si>
    <t>SANITY CHECK IN 2019</t>
  </si>
  <si>
    <t>VERIFY IN 2019</t>
  </si>
  <si>
    <t>2016 REPORT, LWP</t>
  </si>
  <si>
    <t>2016 REPORT, LIGHT EXT                 2018 RECHECK - 15.7 FT OFF -  LWP</t>
  </si>
  <si>
    <t>ACTION ITEM 1</t>
  </si>
  <si>
    <t>ACTION ITEM 2</t>
  </si>
  <si>
    <t>ACTION ITEM 3</t>
  </si>
  <si>
    <t>D01-SWH01C - Penobscott Central Run</t>
  </si>
  <si>
    <t>with "DIST OFF STA" calulation.</t>
  </si>
  <si>
    <t>FIELD ACTIVITY</t>
  </si>
  <si>
    <t>University of Maine Oceanographic Lighted Buoy F</t>
  </si>
  <si>
    <t>Fl Y 4s</t>
  </si>
  <si>
    <t>University of Maine</t>
  </si>
  <si>
    <t>Hurricane Sound Daybeacon 2</t>
  </si>
  <si>
    <r>
      <t xml:space="preserve">Aid has been deployed.  Submit a PMT APPLICATION. </t>
    </r>
    <r>
      <rPr>
        <b/>
        <sz val="12"/>
        <rFont val="Calibri"/>
        <family val="2"/>
        <scheme val="minor"/>
      </rPr>
      <t>Advise if this aid is on the correct Run?</t>
    </r>
  </si>
  <si>
    <t>Action Item</t>
  </si>
  <si>
    <r>
      <rPr>
        <b/>
        <sz val="11"/>
        <color rgb="FFFF0000"/>
        <rFont val="Calibri"/>
        <family val="2"/>
        <scheme val="minor"/>
      </rPr>
      <t xml:space="preserve">ON ROCKY SHOAL </t>
    </r>
    <r>
      <rPr>
        <b/>
        <sz val="14"/>
        <color rgb="FFFF0000"/>
        <rFont val="Calibri"/>
        <family val="2"/>
        <scheme val="minor"/>
      </rPr>
      <t xml:space="preserve"> </t>
    </r>
    <r>
      <rPr>
        <b/>
        <sz val="11"/>
        <color rgb="FFFF0000"/>
        <rFont val="Calibri"/>
        <family val="2"/>
        <scheme val="minor"/>
      </rPr>
      <t xml:space="preserve">  </t>
    </r>
    <r>
      <rPr>
        <b/>
        <sz val="11"/>
        <rFont val="Calibri"/>
        <family val="2"/>
        <scheme val="minor"/>
      </rPr>
      <t xml:space="preserve">           2018 NEW</t>
    </r>
  </si>
  <si>
    <t xml:space="preserve">2017 RECHECK, WP                            </t>
  </si>
  <si>
    <r>
      <t xml:space="preserve">Aid has been deployed.  Submit a PMT APPLICATION. </t>
    </r>
    <r>
      <rPr>
        <b/>
        <sz val="12"/>
        <rFont val="Calibri"/>
        <family val="2"/>
        <scheme val="minor"/>
      </rPr>
      <t>Advise if this aid is on the correct Run for this aid?</t>
    </r>
  </si>
  <si>
    <t>Position of Light needs to be corrected. Change name to Terminal Light "E."</t>
  </si>
  <si>
    <r>
      <rPr>
        <b/>
        <u/>
        <sz val="10"/>
        <color rgb="FF0000CC"/>
        <rFont val="Arial Black"/>
        <family val="2"/>
      </rPr>
      <t>VERIFY</t>
    </r>
    <r>
      <rPr>
        <b/>
        <sz val="10"/>
        <color theme="1"/>
        <rFont val="Calibri"/>
        <family val="2"/>
        <scheme val="minor"/>
      </rPr>
      <t xml:space="preserve"> -</t>
    </r>
    <r>
      <rPr>
        <sz val="11"/>
        <color rgb="FF0000CC"/>
        <rFont val="Calibri"/>
        <family val="2"/>
        <scheme val="minor"/>
      </rPr>
      <t xml:space="preserve"> </t>
    </r>
    <r>
      <rPr>
        <sz val="7"/>
        <color rgb="FF0000CC"/>
        <rFont val="Calibri"/>
        <family val="2"/>
        <scheme val="minor"/>
      </rPr>
      <t>Perform  a complete verification on this PATON and submit a CG-7054 PATON report on Harbormaster. Additionally, resolve all ACTION ITEM references on this PATON and report the results on the run sheet.</t>
    </r>
  </si>
  <si>
    <r>
      <rPr>
        <b/>
        <u/>
        <sz val="8"/>
        <color rgb="FF0000CC"/>
        <rFont val="Arial Black"/>
        <family val="2"/>
      </rPr>
      <t>ACTION ITEMS</t>
    </r>
    <r>
      <rPr>
        <b/>
        <sz val="10"/>
        <rFont val="Calibri"/>
        <family val="2"/>
        <scheme val="minor"/>
      </rPr>
      <t xml:space="preserve"> - </t>
    </r>
    <r>
      <rPr>
        <sz val="7"/>
        <color rgb="FF0000CC"/>
        <rFont val="Calibri"/>
        <family val="2"/>
        <scheme val="minor"/>
      </rPr>
      <t>Check for specific discrepancy notes indicated on the Run Sheet for this PATON and record its current status. Resolve all ACTION ITEM references and report the results on the run sheet.</t>
    </r>
    <r>
      <rPr>
        <sz val="7"/>
        <rFont val="Calibri"/>
        <family val="2"/>
        <scheme val="minor"/>
      </rPr>
      <t xml:space="preserve">      </t>
    </r>
    <r>
      <rPr>
        <b/>
        <u/>
        <sz val="8"/>
        <color rgb="FF0000CC"/>
        <rFont val="Arial Black"/>
        <family val="2"/>
      </rPr>
      <t>SANITY CHECK</t>
    </r>
    <r>
      <rPr>
        <b/>
        <sz val="8"/>
        <rFont val="Calibri"/>
        <family val="2"/>
        <scheme val="minor"/>
      </rPr>
      <t xml:space="preserve"> </t>
    </r>
    <r>
      <rPr>
        <b/>
        <sz val="7"/>
        <rFont val="Calibri"/>
        <family val="2"/>
        <scheme val="minor"/>
      </rPr>
      <t>-</t>
    </r>
    <r>
      <rPr>
        <b/>
        <sz val="7"/>
        <color rgb="FF0000CC"/>
        <rFont val="Calibri"/>
        <family val="2"/>
        <scheme val="minor"/>
      </rPr>
      <t xml:space="preserve"> </t>
    </r>
    <r>
      <rPr>
        <sz val="7"/>
        <color rgb="FF0000CC"/>
        <rFont val="Calibri"/>
        <family val="2"/>
        <scheme val="minor"/>
      </rPr>
      <t>Observe all unscheduled aids to insure that they have been deployed and watching properly. Briefly note the status</t>
    </r>
  </si>
  <si>
    <r>
      <rPr>
        <b/>
        <u/>
        <sz val="9"/>
        <color rgb="FF0000CC"/>
        <rFont val="Arial Black"/>
        <family val="2"/>
      </rPr>
      <t>LNM - Local Notice to Mariners</t>
    </r>
    <r>
      <rPr>
        <b/>
        <sz val="9"/>
        <color rgb="FF0000CC"/>
        <rFont val="Arial Black"/>
        <family val="2"/>
      </rPr>
      <t xml:space="preserve"> </t>
    </r>
    <r>
      <rPr>
        <b/>
        <sz val="10"/>
        <color rgb="FF0000CC"/>
        <rFont val="Arial Black"/>
        <family val="2"/>
      </rPr>
      <t xml:space="preserve">  </t>
    </r>
    <r>
      <rPr>
        <sz val="7"/>
        <color rgb="FF0000CC"/>
        <rFont val="Calibri"/>
        <family val="2"/>
        <scheme val="minor"/>
      </rPr>
      <t>Verify whether each Class I or II PATON observed with critical descrepancies has a LNM Ref. No. and Discrepancy Code.  Enter your findings in the AV Observation Field on your CG-7054 PATON Report.</t>
    </r>
  </si>
  <si>
    <r>
      <t xml:space="preserve">1. </t>
    </r>
    <r>
      <rPr>
        <sz val="9"/>
        <rFont val="Arial Black"/>
        <family val="2"/>
      </rPr>
      <t>GPS</t>
    </r>
    <r>
      <rPr>
        <b/>
        <sz val="9"/>
        <rFont val="Calibri"/>
        <family val="2"/>
        <scheme val="minor"/>
      </rPr>
      <t xml:space="preserve"> - A </t>
    </r>
    <r>
      <rPr>
        <b/>
        <u/>
        <sz val="9"/>
        <color rgb="FF0000CC"/>
        <rFont val="Calibri"/>
        <family val="2"/>
        <scheme val="minor"/>
      </rPr>
      <t>GarminMAPS 78S</t>
    </r>
    <r>
      <rPr>
        <b/>
        <u/>
        <sz val="9"/>
        <rFont val="Calibri"/>
        <family val="2"/>
        <scheme val="minor"/>
      </rPr>
      <t xml:space="preserve"> GPS</t>
    </r>
    <r>
      <rPr>
        <b/>
        <sz val="9"/>
        <rFont val="Calibri"/>
        <family val="2"/>
        <scheme val="minor"/>
      </rPr>
      <t xml:space="preserve"> set with </t>
    </r>
    <r>
      <rPr>
        <b/>
        <u/>
        <sz val="9"/>
        <rFont val="Calibri"/>
        <family val="2"/>
        <scheme val="minor"/>
      </rPr>
      <t xml:space="preserve">WAAS </t>
    </r>
    <r>
      <rPr>
        <b/>
        <u/>
        <sz val="9"/>
        <color rgb="FF0000CC"/>
        <rFont val="Calibri"/>
        <family val="2"/>
        <scheme val="minor"/>
      </rPr>
      <t>enabled</t>
    </r>
    <r>
      <rPr>
        <b/>
        <sz val="9"/>
        <rFont val="Calibri"/>
        <family val="2"/>
        <scheme val="minor"/>
      </rPr>
      <t xml:space="preserve"> and </t>
    </r>
    <r>
      <rPr>
        <b/>
        <u/>
        <sz val="9"/>
        <rFont val="Calibri"/>
        <family val="2"/>
        <scheme val="minor"/>
      </rPr>
      <t xml:space="preserve">operating in </t>
    </r>
    <r>
      <rPr>
        <b/>
        <u/>
        <sz val="9"/>
        <color rgb="FF0000CC"/>
        <rFont val="Calibri"/>
        <family val="2"/>
        <scheme val="minor"/>
      </rPr>
      <t>3D</t>
    </r>
    <r>
      <rPr>
        <b/>
        <sz val="9"/>
        <rFont val="Calibri"/>
        <family val="2"/>
        <scheme val="minor"/>
      </rPr>
      <t xml:space="preserve"> was used. Pre-underway accuracy was checked by </t>
    </r>
    <r>
      <rPr>
        <b/>
        <sz val="9"/>
        <color rgb="FF0000CC"/>
        <rFont val="Calibri"/>
        <family val="2"/>
        <scheme val="minor"/>
      </rPr>
      <t>_______________________________.</t>
    </r>
    <r>
      <rPr>
        <b/>
        <sz val="9"/>
        <rFont val="Calibri"/>
        <family val="2"/>
        <scheme val="minor"/>
      </rPr>
      <t xml:space="preserve">
2. </t>
    </r>
    <r>
      <rPr>
        <sz val="9"/>
        <rFont val="Arial Black"/>
        <family val="2"/>
      </rPr>
      <t>ECHOSOUNDER</t>
    </r>
    <r>
      <rPr>
        <b/>
        <sz val="9"/>
        <rFont val="Calibri"/>
        <family val="2"/>
        <scheme val="minor"/>
      </rPr>
      <t xml:space="preserve"> - A </t>
    </r>
    <r>
      <rPr>
        <b/>
        <sz val="9"/>
        <color rgb="FF0000CC"/>
        <rFont val="Calibri"/>
        <family val="2"/>
        <scheme val="minor"/>
      </rPr>
      <t>______________</t>
    </r>
    <r>
      <rPr>
        <b/>
        <sz val="9"/>
        <rFont val="Calibri"/>
        <family val="2"/>
        <scheme val="minor"/>
      </rPr>
      <t xml:space="preserve"> echo sounder was used to take the depth. Pre-underway accuracy was checked by </t>
    </r>
    <r>
      <rPr>
        <b/>
        <sz val="9"/>
        <color rgb="FF0000CC"/>
        <rFont val="Calibri"/>
        <family val="2"/>
        <scheme val="minor"/>
      </rPr>
      <t>_________________________________</t>
    </r>
    <r>
      <rPr>
        <b/>
        <sz val="9"/>
        <rFont val="Calibri"/>
        <family val="2"/>
        <scheme val="minor"/>
      </rPr>
      <t xml:space="preserve">.                            Substation was </t>
    </r>
    <r>
      <rPr>
        <b/>
        <u/>
        <sz val="9"/>
        <color rgb="FF0000CC"/>
        <rFont val="Calibri"/>
        <family val="2"/>
        <scheme val="minor"/>
      </rPr>
      <t>Portland, ME</t>
    </r>
    <r>
      <rPr>
        <b/>
        <u/>
        <sz val="9"/>
        <rFont val="Calibri"/>
        <family val="2"/>
        <scheme val="minor"/>
      </rPr>
      <t xml:space="preserve">.  </t>
    </r>
    <r>
      <rPr>
        <b/>
        <sz val="9"/>
        <rFont val="Calibri"/>
        <family val="2"/>
        <scheme val="minor"/>
      </rPr>
      <t xml:space="preserve">Vertical Datum is in </t>
    </r>
    <r>
      <rPr>
        <b/>
        <u/>
        <sz val="9"/>
        <rFont val="Calibri"/>
        <family val="2"/>
        <scheme val="minor"/>
      </rPr>
      <t>Feet</t>
    </r>
    <r>
      <rPr>
        <b/>
        <sz val="9"/>
        <rFont val="Calibri"/>
        <family val="2"/>
        <scheme val="minor"/>
      </rPr>
      <t xml:space="preserve">.
3. </t>
    </r>
    <r>
      <rPr>
        <sz val="9"/>
        <rFont val="Arial Black"/>
        <family val="2"/>
      </rPr>
      <t>NOAA Chart Number</t>
    </r>
    <r>
      <rPr>
        <b/>
        <sz val="9"/>
        <rFont val="Calibri"/>
        <family val="2"/>
        <scheme val="minor"/>
      </rPr>
      <t xml:space="preserve"> used was _________</t>
    </r>
    <r>
      <rPr>
        <b/>
        <sz val="9"/>
        <color rgb="FF0000CC"/>
        <rFont val="Calibri"/>
        <family val="2"/>
        <scheme val="minor"/>
      </rPr>
      <t xml:space="preserve"> </t>
    </r>
    <r>
      <rPr>
        <b/>
        <sz val="9"/>
        <rFont val="Calibri"/>
        <family val="2"/>
        <scheme val="minor"/>
      </rPr>
      <t xml:space="preserve"> with a </t>
    </r>
    <r>
      <rPr>
        <b/>
        <u/>
        <sz val="9"/>
        <color rgb="FF0000CC"/>
        <rFont val="Calibri"/>
        <family val="2"/>
        <scheme val="minor"/>
      </rPr>
      <t>NAD83</t>
    </r>
    <r>
      <rPr>
        <b/>
        <sz val="9"/>
        <color rgb="FF0000CC"/>
        <rFont val="Calibri"/>
        <family val="2"/>
        <scheme val="minor"/>
      </rPr>
      <t xml:space="preserve"> </t>
    </r>
    <r>
      <rPr>
        <b/>
        <sz val="9"/>
        <rFont val="Calibri"/>
        <family val="2"/>
        <scheme val="minor"/>
      </rPr>
      <t xml:space="preserve">Chart Reference.
</t>
    </r>
  </si>
  <si>
    <t>Read the Special Instructions listed below.</t>
  </si>
  <si>
    <r>
      <rPr>
        <b/>
        <sz val="12"/>
        <color rgb="FF0000CC"/>
        <rFont val="Calibri"/>
        <family val="2"/>
        <scheme val="minor"/>
      </rPr>
      <t xml:space="preserve">This run was last reviewed and/or updated on 2/12/2019. </t>
    </r>
    <r>
      <rPr>
        <b/>
        <sz val="12"/>
        <color rgb="FFC00000"/>
        <rFont val="Calibri"/>
        <family val="2"/>
        <scheme val="minor"/>
      </rPr>
      <t xml:space="preserve">              Complete and copy the Accuracy Statement at the left and paste it to each CG-7054 PATON Report that you generate.  A special field is provided on this report for this purpose.                                        </t>
    </r>
    <r>
      <rPr>
        <b/>
        <sz val="12"/>
        <rFont val="Calibri"/>
        <family val="2"/>
        <scheme val="minor"/>
      </rPr>
      <t>Enter the name of the AV that is assigned to this Run</t>
    </r>
    <r>
      <rPr>
        <b/>
        <sz val="12"/>
        <color rgb="FFC00000"/>
        <rFont val="Calibri"/>
        <family val="2"/>
        <scheme val="minor"/>
      </rPr>
      <t>.</t>
    </r>
  </si>
  <si>
    <r>
      <rPr>
        <b/>
        <u/>
        <sz val="10"/>
        <rFont val="Calibri"/>
        <family val="2"/>
        <scheme val="minor"/>
      </rPr>
      <t>Photos</t>
    </r>
    <r>
      <rPr>
        <b/>
        <sz val="10"/>
        <rFont val="Calibri"/>
        <family val="2"/>
        <scheme val="minor"/>
      </rPr>
      <t xml:space="preserve">: </t>
    </r>
    <r>
      <rPr>
        <sz val="10"/>
        <color rgb="FF0000CC"/>
        <rFont val="Calibri"/>
        <family val="2"/>
        <scheme val="minor"/>
      </rPr>
      <t>Auxiliarists are not required to be AV qualified to take and submit photos of PATONs.</t>
    </r>
  </si>
  <si>
    <r>
      <rPr>
        <b/>
        <u/>
        <sz val="10"/>
        <rFont val="Calibri"/>
        <family val="2"/>
        <scheme val="minor"/>
      </rPr>
      <t>Bridges in the 2019 plan</t>
    </r>
    <r>
      <rPr>
        <b/>
        <sz val="10"/>
        <rFont val="Calibri"/>
        <family val="2"/>
        <scheme val="minor"/>
      </rPr>
      <t>.</t>
    </r>
    <r>
      <rPr>
        <sz val="10"/>
        <rFont val="Calibri"/>
        <family val="2"/>
        <scheme val="minor"/>
      </rPr>
      <t xml:space="preserve"> </t>
    </r>
    <r>
      <rPr>
        <sz val="10"/>
        <color rgb="FF0000CC"/>
        <rFont val="Calibri"/>
        <family val="2"/>
        <scheme val="minor"/>
      </rPr>
      <t>Make copies of Bridge Specification Sheet from the Bridge Reporting System in NS Web Site at www.uscgaan.com. Bridges are surveyed every year. Submit your Bridge Survey Reports on the Bridge Reporting System</t>
    </r>
  </si>
  <si>
    <r>
      <rPr>
        <b/>
        <u/>
        <sz val="10"/>
        <rFont val="Calibri"/>
        <family val="2"/>
        <scheme val="minor"/>
      </rPr>
      <t>Plan to transit through this Run's whole AOR.</t>
    </r>
    <r>
      <rPr>
        <b/>
        <sz val="10"/>
        <color rgb="FFFF0000"/>
        <rFont val="Calibri"/>
        <family val="2"/>
        <scheme val="minor"/>
      </rPr>
      <t xml:space="preserve"> </t>
    </r>
    <r>
      <rPr>
        <sz val="10"/>
        <rFont val="Calibri"/>
        <family val="2"/>
        <scheme val="minor"/>
      </rPr>
      <t xml:space="preserve"> </t>
    </r>
    <r>
      <rPr>
        <sz val="10"/>
        <color rgb="FF0000CC"/>
        <rFont val="Calibri"/>
        <family val="2"/>
        <scheme val="minor"/>
      </rPr>
      <t>Always Sanity Check all permitted</t>
    </r>
    <r>
      <rPr>
        <b/>
        <sz val="10"/>
        <color rgb="FF0000CC"/>
        <rFont val="Calibri"/>
        <family val="2"/>
        <scheme val="minor"/>
      </rPr>
      <t xml:space="preserve"> </t>
    </r>
    <r>
      <rPr>
        <sz val="10"/>
        <color rgb="FF0000CC"/>
        <rFont val="Calibri"/>
        <family val="2"/>
        <scheme val="minor"/>
      </rPr>
      <t xml:space="preserve">PATONs on each Run. It is most efficient to complete a full run at a time. </t>
    </r>
  </si>
  <si>
    <r>
      <rPr>
        <b/>
        <u/>
        <sz val="10"/>
        <rFont val="Calibri"/>
        <family val="2"/>
        <scheme val="minor"/>
      </rPr>
      <t>Enter your required field observations on this Run Sheet</t>
    </r>
    <r>
      <rPr>
        <b/>
        <sz val="10"/>
        <rFont val="Calibri"/>
        <family val="2"/>
        <scheme val="minor"/>
      </rPr>
      <t xml:space="preserve">. </t>
    </r>
    <r>
      <rPr>
        <sz val="10"/>
        <color rgb="FF0000CC"/>
        <rFont val="Calibri"/>
        <family val="2"/>
        <scheme val="minor"/>
      </rPr>
      <t>Enter data in every required field.  Plot all POSNs on Open/CPN Charts before updating the observation to this Run Sheet as a further check on your POSN accuracy.</t>
    </r>
  </si>
  <si>
    <r>
      <rPr>
        <b/>
        <u/>
        <sz val="10"/>
        <rFont val="Calibri"/>
        <family val="2"/>
        <scheme val="minor"/>
      </rPr>
      <t>Update your field observations to this spreadsheet on your PC and transmit the completed RUN Sheets to the DSO-NS at FrankJLarkin@ verizon.net.</t>
    </r>
    <r>
      <rPr>
        <b/>
        <sz val="10"/>
        <color rgb="FFFF0000"/>
        <rFont val="Calibri"/>
        <family val="2"/>
        <scheme val="minor"/>
      </rPr>
      <t xml:space="preserve">  </t>
    </r>
    <r>
      <rPr>
        <sz val="10"/>
        <color rgb="FF0000CC"/>
        <rFont val="Calibri"/>
        <family val="2"/>
        <scheme val="minor"/>
      </rPr>
      <t>Timeliness of this transmission is important. Don't sit on this data.</t>
    </r>
  </si>
  <si>
    <r>
      <rPr>
        <b/>
        <u/>
        <sz val="10"/>
        <rFont val="Calibri"/>
        <family val="2"/>
        <scheme val="minor"/>
      </rPr>
      <t>Coordinate the completion of the "ACTION ITEMS" with the assignee.</t>
    </r>
    <r>
      <rPr>
        <b/>
        <sz val="10"/>
        <rFont val="Calibri"/>
        <family val="2"/>
        <scheme val="minor"/>
      </rPr>
      <t xml:space="preserve"> </t>
    </r>
    <r>
      <rPr>
        <b/>
        <sz val="10"/>
        <color rgb="FF0000CC"/>
        <rFont val="Calibri"/>
        <family val="2"/>
        <scheme val="minor"/>
      </rPr>
      <t xml:space="preserve"> </t>
    </r>
    <r>
      <rPr>
        <sz val="10"/>
        <color rgb="FF0000CC"/>
        <rFont val="Calibri"/>
        <family val="2"/>
        <scheme val="minor"/>
      </rPr>
      <t xml:space="preserve">Note their status on the Run Sheet. Keep the Screener advised of every data change to each pending "ACTION ITEM." </t>
    </r>
  </si>
  <si>
    <r>
      <rPr>
        <b/>
        <u/>
        <sz val="10"/>
        <rFont val="Calibri"/>
        <family val="2"/>
        <scheme val="minor"/>
      </rPr>
      <t>Work with the CG ANT  and POC to get PATON Application submitted for any UNAUTHORIZED PATONS that are deployed and THAT ARE REPORTED ON THIS RUN.</t>
    </r>
    <r>
      <rPr>
        <sz val="10"/>
        <rFont val="Calibri"/>
        <family val="2"/>
        <scheme val="minor"/>
      </rPr>
      <t xml:space="preserve"> </t>
    </r>
    <r>
      <rPr>
        <sz val="10"/>
        <color rgb="FF0000CC"/>
        <rFont val="Calibri"/>
        <family val="2"/>
        <scheme val="minor"/>
      </rPr>
      <t xml:space="preserve"> Note any Unauthorized aids that have been designated as "DO NOT REPORT."  The plan is to keep these aids on this RUN until they have been Permitted.  Unauthorized aids that are flagged as "Do Not Report" will also remain on this Run List in order to avoid continuous reporting as unauthorized and as designation that it has been dispositioned by the CG ANT. Once the aid has been reported as MISSING by the field AV, the record will be deleted from the Run Sheet.</t>
    </r>
  </si>
  <si>
    <t>AV/OWNER</t>
  </si>
  <si>
    <t>ADSO-NS - Northern New England</t>
  </si>
  <si>
    <t>DSO-NS - First Northern</t>
  </si>
  <si>
    <t>SPECIAL NOTE</t>
  </si>
  <si>
    <r>
      <t>Aid was reported as deployed.  Confirm</t>
    </r>
    <r>
      <rPr>
        <b/>
        <sz val="12"/>
        <rFont val="Calibri"/>
        <family val="2"/>
        <scheme val="minor"/>
      </rPr>
      <t xml:space="preserve"> </t>
    </r>
    <r>
      <rPr>
        <b/>
        <sz val="12"/>
        <color rgb="FFFF0000"/>
        <rFont val="Calibri"/>
        <family val="2"/>
        <scheme val="minor"/>
      </rPr>
      <t>whether it has been pulled</t>
    </r>
    <r>
      <rPr>
        <b/>
        <sz val="12"/>
        <rFont val="Calibri"/>
        <family val="2"/>
        <scheme val="minor"/>
      </rPr>
      <t xml:space="preserve"> and advise.</t>
    </r>
  </si>
  <si>
    <r>
      <t xml:space="preserve">Castine is not using this site. Observe that this Paton has been removed </t>
    </r>
    <r>
      <rPr>
        <b/>
        <sz val="12"/>
        <rFont val="Calibri"/>
        <family val="2"/>
        <scheme val="minor"/>
      </rPr>
      <t>and advise.</t>
    </r>
  </si>
  <si>
    <t>SITE IS NOT IN USE PER OWNER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</si>
</sst>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409]mmmm\ d\,\ yyyy;@"/>
    <numFmt numFmtId="166" formatCode="[$-409]d\-mmm;@"/>
    <numFmt numFmtId="167" formatCode="0.0%"/>
    <numFmt numFmtId="168" formatCode="00"/>
    <numFmt numFmtId="169" formatCode="0000"/>
    <numFmt numFmtId="170" formatCode="00.000"/>
    <numFmt numFmtId="171" formatCode="[$-409]d\-mmm\-yy;@"/>
    <numFmt numFmtId="172" formatCode="0.00000_);[Red]\(0.00000\)"/>
  </numFmts>
  <fonts count="104" x14ac:knownFonts="1">
    <font>
      <sz val="11"/>
      <color theme="1"/>
      <name val="Calibri"/>
      <family val="2"/>
      <scheme val="minor"/>
    </font>
    <font>
      <b/>
      <sz val="11"/>
      <color theme="1"/>
      <name val="Calibri"/>
      <family val="2"/>
      <scheme val="minor"/>
    </font>
    <font>
      <b/>
      <sz val="12"/>
      <name val="Calibri"/>
      <family val="2"/>
    </font>
    <font>
      <b/>
      <sz val="16"/>
      <name val="Calibri"/>
      <family val="2"/>
    </font>
    <font>
      <sz val="16"/>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b/>
      <sz val="12"/>
      <color rgb="FFFF0000"/>
      <name val="Calibri"/>
      <family val="2"/>
      <scheme val="minor"/>
    </font>
    <font>
      <b/>
      <sz val="12"/>
      <name val="Calibri"/>
      <family val="2"/>
      <scheme val="minor"/>
    </font>
    <font>
      <sz val="6"/>
      <color theme="1"/>
      <name val="Calibri"/>
      <family val="2"/>
      <scheme val="minor"/>
    </font>
    <font>
      <b/>
      <sz val="11"/>
      <name val="Calibri"/>
      <family val="2"/>
      <scheme val="minor"/>
    </font>
    <font>
      <b/>
      <sz val="12"/>
      <color rgb="FF0000CC"/>
      <name val="Calibri"/>
      <family val="2"/>
      <scheme val="minor"/>
    </font>
    <font>
      <b/>
      <sz val="9"/>
      <color theme="1"/>
      <name val="Calibri"/>
      <family val="2"/>
      <scheme val="minor"/>
    </font>
    <font>
      <b/>
      <sz val="10"/>
      <name val="Calibri"/>
      <family val="2"/>
      <scheme val="minor"/>
    </font>
    <font>
      <b/>
      <sz val="20"/>
      <name val="Calibri"/>
      <family val="2"/>
      <scheme val="minor"/>
    </font>
    <font>
      <sz val="20"/>
      <color theme="1"/>
      <name val="Calibri"/>
      <family val="2"/>
      <scheme val="minor"/>
    </font>
    <font>
      <sz val="12"/>
      <name val="Arial"/>
      <family val="2"/>
    </font>
    <font>
      <sz val="8"/>
      <name val="Calibri"/>
      <family val="2"/>
      <scheme val="minor"/>
    </font>
    <font>
      <sz val="8"/>
      <color rgb="FF000000"/>
      <name val="Calibri"/>
      <family val="2"/>
    </font>
    <font>
      <b/>
      <sz val="8"/>
      <name val="Calibri"/>
      <family val="2"/>
      <scheme val="minor"/>
    </font>
    <font>
      <sz val="14"/>
      <color theme="1"/>
      <name val="Calibri"/>
      <family val="2"/>
      <scheme val="minor"/>
    </font>
    <font>
      <b/>
      <sz val="10"/>
      <color theme="1"/>
      <name val="Calibri"/>
      <family val="2"/>
      <scheme val="minor"/>
    </font>
    <font>
      <b/>
      <sz val="9"/>
      <color theme="1"/>
      <name val="Arial Narrow"/>
      <family val="2"/>
    </font>
    <font>
      <b/>
      <sz val="11"/>
      <color theme="1"/>
      <name val="Arial Narrow"/>
      <family val="2"/>
    </font>
    <font>
      <sz val="16"/>
      <color theme="1"/>
      <name val="Arial Narrow"/>
      <family val="2"/>
    </font>
    <font>
      <sz val="11"/>
      <color theme="1"/>
      <name val="Arial Narrow"/>
      <family val="2"/>
    </font>
    <font>
      <sz val="9"/>
      <color theme="1"/>
      <name val="Arial Narrow"/>
      <family val="2"/>
    </font>
    <font>
      <b/>
      <sz val="12"/>
      <name val="Arial Narrow"/>
      <family val="2"/>
    </font>
    <font>
      <b/>
      <sz val="9"/>
      <name val="Calibri"/>
      <family val="2"/>
    </font>
    <font>
      <b/>
      <sz val="10"/>
      <name val="Arial Narrow"/>
      <family val="2"/>
    </font>
    <font>
      <b/>
      <sz val="11"/>
      <name val="Arial Narrow"/>
      <family val="2"/>
    </font>
    <font>
      <sz val="11"/>
      <name val="Arial Narrow"/>
      <family val="2"/>
    </font>
    <font>
      <b/>
      <sz val="12"/>
      <color theme="1"/>
      <name val="Arial Narrow"/>
      <family val="2"/>
    </font>
    <font>
      <b/>
      <sz val="14"/>
      <name val="Arial Narrow"/>
      <family val="2"/>
    </font>
    <font>
      <b/>
      <sz val="6"/>
      <name val="Arial Narrow"/>
      <family val="2"/>
    </font>
    <font>
      <b/>
      <sz val="6"/>
      <color rgb="FFFF0000"/>
      <name val="Arial Narrow"/>
      <family val="2"/>
    </font>
    <font>
      <b/>
      <sz val="6"/>
      <color rgb="FF0000CC"/>
      <name val="Arial Narrow"/>
      <family val="2"/>
    </font>
    <font>
      <sz val="6"/>
      <name val="Arial Narrow"/>
      <family val="2"/>
    </font>
    <font>
      <sz val="6"/>
      <color rgb="FF0000CC"/>
      <name val="Arial Narrow"/>
      <family val="2"/>
    </font>
    <font>
      <sz val="8"/>
      <name val="Arial Narrow"/>
      <family val="2"/>
    </font>
    <font>
      <b/>
      <sz val="10"/>
      <color theme="1"/>
      <name val="Arial Narrow"/>
      <family val="2"/>
    </font>
    <font>
      <sz val="10"/>
      <color theme="1"/>
      <name val="Arial Narrow"/>
      <family val="2"/>
    </font>
    <font>
      <sz val="12"/>
      <color theme="1"/>
      <name val="Arial Narrow"/>
      <family val="2"/>
    </font>
    <font>
      <sz val="12"/>
      <color theme="1"/>
      <name val="Calibri"/>
      <family val="2"/>
      <scheme val="minor"/>
    </font>
    <font>
      <b/>
      <sz val="8"/>
      <color theme="1"/>
      <name val="Calibri"/>
      <family val="2"/>
      <scheme val="minor"/>
    </font>
    <font>
      <sz val="8"/>
      <color theme="1"/>
      <name val="Arial Narrow"/>
      <family val="2"/>
    </font>
    <font>
      <sz val="10"/>
      <color rgb="FF0000CC"/>
      <name val="Calibri"/>
      <family val="2"/>
      <scheme val="minor"/>
    </font>
    <font>
      <sz val="8"/>
      <color rgb="FF0000CC"/>
      <name val="Arial Narrow"/>
      <family val="2"/>
    </font>
    <font>
      <b/>
      <sz val="7"/>
      <color theme="1"/>
      <name val="Calibri"/>
      <family val="2"/>
      <scheme val="minor"/>
    </font>
    <font>
      <sz val="8"/>
      <color theme="1"/>
      <name val="Calibri"/>
      <family val="2"/>
    </font>
    <font>
      <sz val="8"/>
      <name val="Calibri"/>
      <family val="2"/>
    </font>
    <font>
      <sz val="9"/>
      <color rgb="FF0000CC"/>
      <name val="Calibri"/>
      <family val="2"/>
      <scheme val="minor"/>
    </font>
    <font>
      <b/>
      <sz val="16"/>
      <name val="Calibri"/>
      <family val="2"/>
      <scheme val="minor"/>
    </font>
    <font>
      <b/>
      <sz val="16"/>
      <color theme="1"/>
      <name val="Calibri"/>
      <family val="2"/>
      <scheme val="minor"/>
    </font>
    <font>
      <sz val="9"/>
      <name val="Calibri"/>
      <family val="2"/>
      <scheme val="minor"/>
    </font>
    <font>
      <b/>
      <sz val="10"/>
      <color rgb="FF0000CC"/>
      <name val="Calibri"/>
      <family val="2"/>
      <scheme val="minor"/>
    </font>
    <font>
      <b/>
      <sz val="11"/>
      <color rgb="FF0000CC"/>
      <name val="Calibri"/>
      <family val="2"/>
      <scheme val="minor"/>
    </font>
    <font>
      <b/>
      <sz val="7"/>
      <name val="Calibri"/>
      <family val="2"/>
      <scheme val="minor"/>
    </font>
    <font>
      <b/>
      <sz val="9"/>
      <name val="Calibri"/>
      <family val="2"/>
      <scheme val="minor"/>
    </font>
    <font>
      <sz val="7"/>
      <color theme="1"/>
      <name val="Calibri"/>
      <family val="2"/>
      <scheme val="minor"/>
    </font>
    <font>
      <b/>
      <sz val="8"/>
      <name val="Arial Narrow"/>
      <family val="2"/>
    </font>
    <font>
      <b/>
      <u/>
      <sz val="9"/>
      <name val="Calibri"/>
      <family val="2"/>
      <scheme val="minor"/>
    </font>
    <font>
      <b/>
      <sz val="9"/>
      <color rgb="FFFF0000"/>
      <name val="Calibri"/>
      <family val="2"/>
      <scheme val="minor"/>
    </font>
    <font>
      <b/>
      <u val="double"/>
      <sz val="9"/>
      <color rgb="FFFF0000"/>
      <name val="Calibri"/>
      <family val="2"/>
      <scheme val="minor"/>
    </font>
    <font>
      <b/>
      <sz val="10"/>
      <color rgb="FFFF0000"/>
      <name val="Calibri"/>
      <family val="2"/>
      <scheme val="minor"/>
    </font>
    <font>
      <b/>
      <sz val="14"/>
      <color theme="1"/>
      <name val="Calibri"/>
      <family val="2"/>
      <scheme val="minor"/>
    </font>
    <font>
      <u/>
      <sz val="11"/>
      <color theme="10"/>
      <name val="Calibri"/>
      <family val="2"/>
      <scheme val="minor"/>
    </font>
    <font>
      <b/>
      <sz val="11"/>
      <color theme="0"/>
      <name val="Calibri"/>
      <family val="2"/>
      <scheme val="minor"/>
    </font>
    <font>
      <sz val="9"/>
      <name val="Arial Black"/>
      <family val="2"/>
    </font>
    <font>
      <b/>
      <sz val="8"/>
      <color rgb="FFFF0000"/>
      <name val="Calibri"/>
      <family val="2"/>
      <scheme val="minor"/>
    </font>
    <font>
      <b/>
      <sz val="9"/>
      <color rgb="FF0000CC"/>
      <name val="Calibri"/>
      <family val="2"/>
      <scheme val="minor"/>
    </font>
    <font>
      <sz val="11"/>
      <color theme="1"/>
      <name val="Calibri"/>
      <family val="2"/>
      <scheme val="minor"/>
    </font>
    <font>
      <b/>
      <u/>
      <sz val="10"/>
      <color rgb="FF0000CC"/>
      <name val="Arial Black"/>
      <family val="2"/>
    </font>
    <font>
      <b/>
      <u/>
      <sz val="8"/>
      <color rgb="FF0000CC"/>
      <name val="Arial Black"/>
      <family val="2"/>
    </font>
    <font>
      <sz val="7"/>
      <name val="Calibri"/>
      <family val="2"/>
      <scheme val="minor"/>
    </font>
    <font>
      <b/>
      <sz val="10"/>
      <color rgb="FF0000CC"/>
      <name val="Arial Black"/>
      <family val="2"/>
    </font>
    <font>
      <b/>
      <u/>
      <sz val="9"/>
      <color rgb="FF0000CC"/>
      <name val="Calibri"/>
      <family val="2"/>
      <scheme val="minor"/>
    </font>
    <font>
      <b/>
      <sz val="12"/>
      <color rgb="FFC00000"/>
      <name val="Calibri"/>
      <family val="2"/>
      <scheme val="minor"/>
    </font>
    <font>
      <sz val="16"/>
      <color rgb="FFFF0000"/>
      <name val="Calibri"/>
      <family val="2"/>
      <scheme val="minor"/>
    </font>
    <font>
      <sz val="10"/>
      <name val="Calibri"/>
      <family val="2"/>
      <scheme val="minor"/>
    </font>
    <font>
      <sz val="12"/>
      <color rgb="FFFF0000"/>
      <name val="Calibri"/>
      <family val="2"/>
      <scheme val="minor"/>
    </font>
    <font>
      <sz val="48"/>
      <color theme="0"/>
      <name val="Calibri"/>
      <family val="2"/>
      <scheme val="minor"/>
    </font>
    <font>
      <sz val="16"/>
      <name val="Calibri"/>
      <family val="2"/>
      <scheme val="minor"/>
    </font>
    <font>
      <b/>
      <sz val="14"/>
      <color rgb="FFFF0000"/>
      <name val="Calibri"/>
      <family val="2"/>
      <scheme val="minor"/>
    </font>
    <font>
      <b/>
      <sz val="11"/>
      <color rgb="FFFF0000"/>
      <name val="Calibri"/>
      <family val="2"/>
      <scheme val="minor"/>
    </font>
    <font>
      <b/>
      <sz val="20"/>
      <name val="Arial Narrow"/>
      <family val="2"/>
    </font>
    <font>
      <b/>
      <sz val="11"/>
      <color rgb="FFFF0000"/>
      <name val="Arial Narrow"/>
      <family val="2"/>
    </font>
    <font>
      <sz val="11"/>
      <color rgb="FFFF0000"/>
      <name val="Arial Narrow"/>
      <family val="2"/>
    </font>
    <font>
      <b/>
      <sz val="9"/>
      <color rgb="FF0000CC"/>
      <name val="Calibri"/>
      <family val="2"/>
    </font>
    <font>
      <b/>
      <sz val="8"/>
      <color rgb="FF0000CC"/>
      <name val="Calibri"/>
      <family val="2"/>
    </font>
    <font>
      <sz val="11"/>
      <color rgb="FF0000CC"/>
      <name val="Calibri"/>
      <family val="2"/>
      <scheme val="minor"/>
    </font>
    <font>
      <sz val="7"/>
      <color rgb="FF0000CC"/>
      <name val="Calibri"/>
      <family val="2"/>
      <scheme val="minor"/>
    </font>
    <font>
      <b/>
      <sz val="7"/>
      <color rgb="FF0000CC"/>
      <name val="Calibri"/>
      <family val="2"/>
      <scheme val="minor"/>
    </font>
    <font>
      <b/>
      <u/>
      <sz val="9"/>
      <color rgb="FF0000CC"/>
      <name val="Arial Black"/>
      <family val="2"/>
    </font>
    <font>
      <b/>
      <sz val="9"/>
      <color rgb="FF0000CC"/>
      <name val="Arial Black"/>
      <family val="2"/>
    </font>
    <font>
      <b/>
      <u/>
      <sz val="10"/>
      <name val="Calibri"/>
      <family val="2"/>
      <scheme val="minor"/>
    </font>
    <font>
      <b/>
      <sz val="16"/>
      <color rgb="FF0000CC"/>
      <name val="Calibri"/>
      <family val="2"/>
      <scheme val="minor"/>
    </font>
    <font>
      <sz val="16"/>
      <color rgb="FF0000CC"/>
      <name val="Calibri"/>
      <family val="2"/>
      <scheme val="minor"/>
    </font>
    <font>
      <sz val="16"/>
      <name val="Arial Narrow"/>
      <family val="2"/>
    </font>
    <font>
      <sz val="14"/>
      <color rgb="FF0000CC"/>
      <name val="Arial Narrow"/>
      <family val="2"/>
    </font>
    <font>
      <b/>
      <sz val="10"/>
      <color theme="0"/>
      <name val="Calibri"/>
      <family val="2"/>
      <scheme val="minor"/>
    </font>
    <font>
      <b/>
      <sz val="16"/>
      <color theme="0"/>
      <name val="Arial Narrow"/>
      <family val="2"/>
    </font>
  </fonts>
  <fills count="2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4506668294322"/>
        <bgColor indexed="64"/>
      </patternFill>
    </fill>
    <fill>
      <patternFill patternType="solid">
        <fgColor rgb="FFFFFFCC"/>
        <bgColor indexed="64"/>
      </patternFill>
    </fill>
    <fill>
      <patternFill patternType="solid">
        <fgColor rgb="FFFFC000"/>
        <bgColor indexed="64"/>
      </patternFill>
    </fill>
    <fill>
      <patternFill patternType="solid">
        <fgColor rgb="FFFFCCCC"/>
        <bgColor indexed="64"/>
      </patternFill>
    </fill>
    <fill>
      <patternFill patternType="solid">
        <fgColor theme="0" tint="-0.14996795556505021"/>
        <bgColor indexed="64"/>
      </patternFill>
    </fill>
    <fill>
      <patternFill patternType="solid">
        <fgColor theme="0"/>
        <bgColor theme="4" tint="0.79998168889431442"/>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0000"/>
        <bgColor indexed="64"/>
      </patternFill>
    </fill>
    <fill>
      <patternFill patternType="solid">
        <fgColor theme="1"/>
        <bgColor indexed="64"/>
      </patternFill>
    </fill>
    <fill>
      <patternFill patternType="lightUp"/>
    </fill>
    <fill>
      <patternFill patternType="lightUp">
        <bgColor theme="0"/>
      </patternFill>
    </fill>
    <fill>
      <patternFill patternType="solid">
        <fgColor theme="9" tint="0.79998168889431442"/>
        <bgColor indexed="64"/>
      </patternFill>
    </fill>
    <fill>
      <patternFill patternType="solid">
        <fgColor theme="9" tint="0.79998168889431442"/>
        <bgColor theme="4" tint="0.79998168889431442"/>
      </patternFill>
    </fill>
  </fills>
  <borders count="137">
    <border>
      <left/>
      <right/>
      <top/>
      <bottom/>
      <diagonal/>
    </border>
    <border>
      <left/>
      <right style="medium">
        <color indexed="64"/>
      </right>
      <top/>
      <bottom/>
      <diagonal/>
    </border>
    <border>
      <left style="medium">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top style="thick">
        <color indexed="64"/>
      </top>
      <bottom/>
      <diagonal/>
    </border>
    <border>
      <left style="thin">
        <color auto="1"/>
      </left>
      <right style="thin">
        <color auto="1"/>
      </right>
      <top style="thin">
        <color auto="1"/>
      </top>
      <bottom style="thin">
        <color auto="1"/>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right style="medium">
        <color indexed="64"/>
      </right>
      <top style="thin">
        <color indexed="64"/>
      </top>
      <bottom style="thick">
        <color indexed="64"/>
      </bottom>
      <diagonal/>
    </border>
    <border>
      <left/>
      <right style="thin">
        <color auto="1"/>
      </right>
      <top style="thin">
        <color auto="1"/>
      </top>
      <bottom style="thin">
        <color auto="1"/>
      </bottom>
      <diagonal/>
    </border>
    <border>
      <left style="medium">
        <color indexed="64"/>
      </left>
      <right/>
      <top style="thin">
        <color indexed="64"/>
      </top>
      <bottom style="thick">
        <color indexed="64"/>
      </bottom>
      <diagonal/>
    </border>
    <border>
      <left/>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auto="1"/>
      </left>
      <right style="thin">
        <color auto="1"/>
      </right>
      <top style="thick">
        <color auto="1"/>
      </top>
      <bottom style="thin">
        <color auto="1"/>
      </bottom>
      <diagonal/>
    </border>
    <border>
      <left style="thin">
        <color auto="1"/>
      </left>
      <right/>
      <top/>
      <bottom style="thin">
        <color auto="1"/>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indexed="64"/>
      </right>
      <top style="thick">
        <color indexed="64"/>
      </top>
      <bottom style="thick">
        <color indexed="64"/>
      </bottom>
      <diagonal/>
    </border>
    <border>
      <left style="thin">
        <color indexed="64"/>
      </left>
      <right/>
      <top style="thin">
        <color auto="1"/>
      </top>
      <bottom/>
      <diagonal/>
    </border>
    <border>
      <left style="thin">
        <color auto="1"/>
      </left>
      <right style="thin">
        <color indexed="64"/>
      </right>
      <top style="thin">
        <color auto="1"/>
      </top>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thin">
        <color auto="1"/>
      </left>
      <right style="thin">
        <color auto="1"/>
      </right>
      <top/>
      <bottom style="thin">
        <color auto="1"/>
      </bottom>
      <diagonal/>
    </border>
    <border>
      <left style="thick">
        <color indexed="64"/>
      </left>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thin">
        <color auto="1"/>
      </top>
      <bottom/>
      <diagonal/>
    </border>
    <border>
      <left/>
      <right style="thick">
        <color indexed="64"/>
      </right>
      <top style="thick">
        <color indexed="64"/>
      </top>
      <bottom/>
      <diagonal/>
    </border>
    <border>
      <left style="thick">
        <color indexed="64"/>
      </left>
      <right/>
      <top/>
      <bottom style="thick">
        <color indexed="64"/>
      </bottom>
      <diagonal/>
    </border>
    <border>
      <left style="thin">
        <color auto="1"/>
      </left>
      <right/>
      <top style="thick">
        <color auto="1"/>
      </top>
      <bottom style="thin">
        <color auto="1"/>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auto="1"/>
      </left>
      <right style="thick">
        <color auto="1"/>
      </right>
      <top/>
      <bottom style="thick">
        <color indexed="64"/>
      </bottom>
      <diagonal/>
    </border>
    <border>
      <left style="thin">
        <color auto="1"/>
      </left>
      <right style="thin">
        <color auto="1"/>
      </right>
      <top/>
      <bottom/>
      <diagonal/>
    </border>
    <border>
      <left/>
      <right/>
      <top style="medium">
        <color indexed="64"/>
      </top>
      <bottom/>
      <diagonal/>
    </border>
    <border>
      <left/>
      <right style="thick">
        <color indexed="64"/>
      </right>
      <top style="medium">
        <color indexed="64"/>
      </top>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auto="1"/>
      </top>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n">
        <color indexed="64"/>
      </top>
      <bottom style="thick">
        <color indexed="64"/>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auto="1"/>
      </left>
      <right style="medium">
        <color auto="1"/>
      </right>
      <top style="medium">
        <color auto="1"/>
      </top>
      <bottom style="thin">
        <color auto="1"/>
      </bottom>
      <diagonal/>
    </border>
    <border>
      <left style="thick">
        <color indexed="64"/>
      </left>
      <right/>
      <top style="medium">
        <color indexed="64"/>
      </top>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auto="1"/>
      </right>
      <top style="thin">
        <color indexed="64"/>
      </top>
      <bottom style="thick">
        <color indexed="64"/>
      </bottom>
      <diagonal/>
    </border>
    <border>
      <left style="medium">
        <color indexed="64"/>
      </left>
      <right style="medium">
        <color indexed="64"/>
      </right>
      <top style="thick">
        <color auto="1"/>
      </top>
      <bottom style="thin">
        <color auto="1"/>
      </bottom>
      <diagonal/>
    </border>
    <border>
      <left style="thick">
        <color rgb="FF0000CC"/>
      </left>
      <right style="thick">
        <color rgb="FF0000CC"/>
      </right>
      <top style="thick">
        <color rgb="FF0000CC"/>
      </top>
      <bottom style="thick">
        <color rgb="FF0000CC"/>
      </bottom>
      <diagonal/>
    </border>
    <border>
      <left style="thick">
        <color indexed="64"/>
      </left>
      <right style="medium">
        <color indexed="64"/>
      </right>
      <top style="medium">
        <color auto="1"/>
      </top>
      <bottom style="thin">
        <color indexed="64"/>
      </bottom>
      <diagonal/>
    </border>
    <border>
      <left style="medium">
        <color indexed="64"/>
      </left>
      <right style="thick">
        <color indexed="64"/>
      </right>
      <top style="medium">
        <color auto="1"/>
      </top>
      <bottom style="thin">
        <color indexed="64"/>
      </bottom>
      <diagonal/>
    </border>
    <border>
      <left style="medium">
        <color indexed="64"/>
      </left>
      <right style="thin">
        <color auto="1"/>
      </right>
      <top style="medium">
        <color indexed="64"/>
      </top>
      <bottom style="thick">
        <color indexed="64"/>
      </bottom>
      <diagonal/>
    </border>
    <border>
      <left style="thin">
        <color auto="1"/>
      </left>
      <right style="thin">
        <color auto="1"/>
      </right>
      <top style="medium">
        <color indexed="64"/>
      </top>
      <bottom style="thick">
        <color indexed="64"/>
      </bottom>
      <diagonal/>
    </border>
    <border>
      <left style="thin">
        <color auto="1"/>
      </left>
      <right style="medium">
        <color indexed="64"/>
      </right>
      <top style="medium">
        <color indexed="64"/>
      </top>
      <bottom style="thick">
        <color indexed="64"/>
      </bottom>
      <diagonal/>
    </border>
    <border>
      <left style="medium">
        <color indexed="64"/>
      </left>
      <right style="medium">
        <color indexed="64"/>
      </right>
      <top style="thin">
        <color indexed="64"/>
      </top>
      <bottom style="thin">
        <color auto="1"/>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n">
        <color auto="1"/>
      </bottom>
      <diagonal/>
    </border>
    <border>
      <left style="medium">
        <color auto="1"/>
      </left>
      <right style="thick">
        <color auto="1"/>
      </right>
      <top/>
      <bottom style="thin">
        <color auto="1"/>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style="thin">
        <color indexed="64"/>
      </bottom>
      <diagonal/>
    </border>
    <border>
      <left/>
      <right style="medium">
        <color indexed="64"/>
      </right>
      <top style="thin">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style="thick">
        <color indexed="64"/>
      </bottom>
      <diagonal style="thin">
        <color indexed="64"/>
      </diagonal>
    </border>
    <border>
      <left/>
      <right/>
      <top style="thick">
        <color indexed="64"/>
      </top>
      <bottom style="medium">
        <color auto="1"/>
      </bottom>
      <diagonal/>
    </border>
    <border>
      <left/>
      <right style="thick">
        <color indexed="64"/>
      </right>
      <top style="thick">
        <color indexed="64"/>
      </top>
      <bottom style="medium">
        <color auto="1"/>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Dashed">
        <color indexed="64"/>
      </left>
      <right/>
      <top style="thick">
        <color indexed="64"/>
      </top>
      <bottom/>
      <diagonal/>
    </border>
    <border>
      <left style="mediumDashed">
        <color indexed="64"/>
      </left>
      <right/>
      <top/>
      <bottom/>
      <diagonal/>
    </border>
    <border>
      <left style="mediumDashed">
        <color indexed="64"/>
      </left>
      <right/>
      <top/>
      <bottom style="thick">
        <color indexed="64"/>
      </bottom>
      <diagonal/>
    </border>
    <border>
      <left style="mediumDashed">
        <color indexed="64"/>
      </left>
      <right style="medium">
        <color indexed="64"/>
      </right>
      <top style="thick">
        <color indexed="64"/>
      </top>
      <bottom/>
      <diagonal/>
    </border>
    <border>
      <left style="mediumDashed">
        <color indexed="64"/>
      </left>
      <right style="medium">
        <color indexed="64"/>
      </right>
      <top/>
      <bottom style="thick">
        <color indexed="64"/>
      </bottom>
      <diagonal/>
    </border>
    <border>
      <left style="mediumDashed">
        <color indexed="64"/>
      </left>
      <right/>
      <top style="thick">
        <color indexed="64"/>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right style="medium">
        <color indexed="64"/>
      </right>
      <top style="medium">
        <color auto="1"/>
      </top>
      <bottom style="thin">
        <color indexed="64"/>
      </bottom>
      <diagonal/>
    </border>
    <border>
      <left/>
      <right style="mediumDashed">
        <color indexed="64"/>
      </right>
      <top style="thin">
        <color indexed="64"/>
      </top>
      <bottom style="thick">
        <color indexed="64"/>
      </bottom>
      <diagonal/>
    </border>
    <border>
      <left/>
      <right style="mediumDashed">
        <color indexed="64"/>
      </right>
      <top style="thick">
        <color auto="1"/>
      </top>
      <bottom style="thick">
        <color indexed="64"/>
      </bottom>
      <diagonal/>
    </border>
    <border>
      <left style="medium">
        <color indexed="64"/>
      </left>
      <right style="mediumDashed">
        <color indexed="64"/>
      </right>
      <top style="thick">
        <color indexed="64"/>
      </top>
      <bottom style="thin">
        <color indexed="64"/>
      </bottom>
      <diagonal/>
    </border>
    <border>
      <left/>
      <right style="mediumDashed">
        <color indexed="64"/>
      </right>
      <top style="thin">
        <color indexed="64"/>
      </top>
      <bottom style="thin">
        <color indexed="64"/>
      </bottom>
      <diagonal/>
    </border>
    <border>
      <left/>
      <right style="mediumDashed">
        <color indexed="64"/>
      </right>
      <top style="thick">
        <color indexed="64"/>
      </top>
      <bottom/>
      <diagonal/>
    </border>
    <border>
      <left/>
      <right style="mediumDashed">
        <color indexed="64"/>
      </right>
      <top/>
      <bottom/>
      <diagonal/>
    </border>
    <border>
      <left/>
      <right style="mediumDashed">
        <color indexed="64"/>
      </right>
      <top/>
      <bottom style="thick">
        <color indexed="64"/>
      </bottom>
      <diagonal/>
    </border>
    <border>
      <left style="thick">
        <color auto="1"/>
      </left>
      <right style="mediumDashed">
        <color indexed="64"/>
      </right>
      <top style="thick">
        <color auto="1"/>
      </top>
      <bottom style="thick">
        <color indexed="64"/>
      </bottom>
      <diagonal/>
    </border>
    <border>
      <left style="medium">
        <color indexed="64"/>
      </left>
      <right style="thin">
        <color indexed="64"/>
      </right>
      <top style="thin">
        <color indexed="64"/>
      </top>
      <bottom/>
      <diagonal/>
    </border>
    <border>
      <left style="medium">
        <color auto="1"/>
      </left>
      <right style="thick">
        <color auto="1"/>
      </right>
      <top style="thin">
        <color auto="1"/>
      </top>
      <bottom/>
      <diagonal/>
    </border>
    <border>
      <left style="medium">
        <color indexed="64"/>
      </left>
      <right style="thin">
        <color indexed="64"/>
      </right>
      <top style="thick">
        <color indexed="64"/>
      </top>
      <bottom/>
      <diagonal/>
    </border>
    <border>
      <left style="medium">
        <color auto="1"/>
      </left>
      <right/>
      <top style="medium">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style="thick">
        <color indexed="64"/>
      </bottom>
      <diagonal/>
    </border>
    <border>
      <left/>
      <right style="mediumDashed">
        <color auto="1"/>
      </right>
      <top style="medium">
        <color auto="1"/>
      </top>
      <bottom style="thick">
        <color auto="1"/>
      </bottom>
      <diagonal/>
    </border>
    <border>
      <left/>
      <right/>
      <top style="medium">
        <color indexed="64"/>
      </top>
      <bottom style="thick">
        <color indexed="64"/>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Dashed">
        <color auto="1"/>
      </left>
      <right/>
      <top style="medium">
        <color indexed="64"/>
      </top>
      <bottom style="thick">
        <color indexed="64"/>
      </bottom>
      <diagonal/>
    </border>
    <border>
      <left/>
      <right style="thick">
        <color indexed="64"/>
      </right>
      <top style="medium">
        <color indexed="64"/>
      </top>
      <bottom style="thick">
        <color indexed="64"/>
      </bottom>
      <diagonal/>
    </border>
    <border>
      <left style="thick">
        <color rgb="FF0000CC"/>
      </left>
      <right style="thick">
        <color rgb="FF0000CC"/>
      </right>
      <top style="thick">
        <color rgb="FF0000CC"/>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medium">
        <color auto="1"/>
      </right>
      <top style="thin">
        <color indexed="64"/>
      </top>
      <bottom/>
      <diagonal/>
    </border>
    <border>
      <left style="thick">
        <color indexed="64"/>
      </left>
      <right/>
      <top style="thin">
        <color indexed="64"/>
      </top>
      <bottom style="thick">
        <color indexed="64"/>
      </bottom>
      <diagonal/>
    </border>
    <border>
      <left style="mediumDashed">
        <color auto="1"/>
      </left>
      <right/>
      <top style="thin">
        <color indexed="64"/>
      </top>
      <bottom style="thick">
        <color indexed="64"/>
      </bottom>
      <diagonal/>
    </border>
    <border>
      <left style="medium">
        <color indexed="64"/>
      </left>
      <right style="thin">
        <color auto="1"/>
      </right>
      <top/>
      <bottom/>
      <diagonal/>
    </border>
    <border>
      <left style="thin">
        <color auto="1"/>
      </left>
      <right style="medium">
        <color indexed="64"/>
      </right>
      <top/>
      <bottom/>
      <diagonal/>
    </border>
    <border>
      <left/>
      <right style="mediumDashed">
        <color indexed="64"/>
      </right>
      <top style="thin">
        <color indexed="64"/>
      </top>
      <bottom/>
      <diagonal/>
    </border>
  </borders>
  <cellStyleXfs count="3">
    <xf numFmtId="0" fontId="0" fillId="0" borderId="0"/>
    <xf numFmtId="0" fontId="68" fillId="0" borderId="0" applyNumberFormat="0" applyFill="0" applyBorder="0" applyAlignment="0" applyProtection="0"/>
    <xf numFmtId="9" fontId="73" fillId="0" borderId="0" applyFont="0" applyFill="0" applyBorder="0" applyAlignment="0" applyProtection="0"/>
  </cellStyleXfs>
  <cellXfs count="604">
    <xf numFmtId="0" fontId="0" fillId="0" borderId="0" xfId="0"/>
    <xf numFmtId="0" fontId="4" fillId="0" borderId="0" xfId="0" applyFont="1" applyAlignment="1">
      <alignment horizontal="center" vertical="center"/>
    </xf>
    <xf numFmtId="0" fontId="0" fillId="0" borderId="0" xfId="0" applyAlignment="1">
      <alignment vertical="center"/>
    </xf>
    <xf numFmtId="0" fontId="0" fillId="6" borderId="0" xfId="0" applyFill="1" applyAlignment="1">
      <alignment vertical="center"/>
    </xf>
    <xf numFmtId="0" fontId="0" fillId="0" borderId="0" xfId="0" applyAlignment="1">
      <alignment horizontal="center"/>
    </xf>
    <xf numFmtId="0" fontId="0" fillId="6" borderId="0" xfId="0" applyFill="1"/>
    <xf numFmtId="0" fontId="1" fillId="0" borderId="0" xfId="0" applyFont="1" applyAlignment="1">
      <alignment horizontal="center"/>
    </xf>
    <xf numFmtId="0" fontId="10" fillId="3" borderId="4" xfId="0" applyFont="1" applyFill="1" applyBorder="1" applyAlignment="1" applyProtection="1">
      <alignment horizontal="center" vertical="center"/>
      <protection locked="0"/>
    </xf>
    <xf numFmtId="164" fontId="18" fillId="7" borderId="3" xfId="0" applyNumberFormat="1" applyFont="1" applyFill="1" applyBorder="1" applyAlignment="1">
      <alignment horizontal="center" vertical="center" wrapText="1"/>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43" fillId="0" borderId="0" xfId="0" applyFont="1" applyAlignment="1">
      <alignment horizontal="center"/>
    </xf>
    <xf numFmtId="0" fontId="43" fillId="0" borderId="0" xfId="0" applyFont="1"/>
    <xf numFmtId="0" fontId="33" fillId="0" borderId="0" xfId="0" applyFont="1" applyAlignment="1"/>
    <xf numFmtId="0" fontId="32" fillId="0" borderId="0" xfId="0" applyFont="1" applyAlignment="1">
      <alignment wrapText="1"/>
    </xf>
    <xf numFmtId="0" fontId="32" fillId="0" borderId="0" xfId="0" applyFont="1" applyAlignment="1"/>
    <xf numFmtId="0" fontId="29" fillId="0" borderId="1" xfId="0" applyFont="1" applyBorder="1" applyAlignment="1"/>
    <xf numFmtId="0" fontId="47" fillId="3" borderId="37" xfId="0" applyFont="1" applyFill="1" applyBorder="1" applyAlignment="1">
      <alignment horizontal="center"/>
    </xf>
    <xf numFmtId="0" fontId="47" fillId="3" borderId="8" xfId="0" applyFont="1" applyFill="1" applyBorder="1" applyAlignment="1">
      <alignment horizontal="center"/>
    </xf>
    <xf numFmtId="0" fontId="7" fillId="0" borderId="0" xfId="0" applyFont="1" applyAlignment="1">
      <alignment horizontal="center"/>
    </xf>
    <xf numFmtId="0" fontId="11" fillId="0" borderId="22" xfId="0" applyFont="1" applyBorder="1" applyAlignment="1">
      <alignment horizontal="center" vertical="center"/>
    </xf>
    <xf numFmtId="0" fontId="45" fillId="6" borderId="0" xfId="0" applyFont="1" applyFill="1" applyAlignment="1">
      <alignment vertical="center"/>
    </xf>
    <xf numFmtId="0" fontId="45" fillId="0" borderId="0" xfId="0" applyFont="1" applyAlignment="1">
      <alignment vertical="center"/>
    </xf>
    <xf numFmtId="0" fontId="8" fillId="0" borderId="0" xfId="0" applyFont="1" applyAlignment="1">
      <alignment vertical="center"/>
    </xf>
    <xf numFmtId="0" fontId="8" fillId="7" borderId="5" xfId="0" applyFont="1" applyFill="1" applyBorder="1" applyAlignment="1">
      <alignment horizontal="left" vertical="center" wrapText="1"/>
    </xf>
    <xf numFmtId="0" fontId="8" fillId="0" borderId="0" xfId="0" applyFont="1"/>
    <xf numFmtId="2" fontId="15" fillId="3" borderId="12" xfId="0" applyNumberFormat="1" applyFont="1" applyFill="1" applyBorder="1" applyAlignment="1" applyProtection="1">
      <alignment horizontal="center" vertical="center"/>
    </xf>
    <xf numFmtId="170" fontId="46" fillId="3" borderId="67" xfId="0" applyNumberFormat="1" applyFont="1" applyFill="1" applyBorder="1" applyAlignment="1">
      <alignment horizontal="center" vertical="center"/>
    </xf>
    <xf numFmtId="0" fontId="7" fillId="4" borderId="61" xfId="0" applyFont="1" applyFill="1" applyBorder="1" applyAlignment="1">
      <alignment horizontal="center" vertical="center" wrapText="1"/>
    </xf>
    <xf numFmtId="170" fontId="7" fillId="4" borderId="6" xfId="0" applyNumberFormat="1" applyFont="1" applyFill="1" applyBorder="1" applyAlignment="1">
      <alignment horizontal="center" vertical="center"/>
    </xf>
    <xf numFmtId="164" fontId="19" fillId="4" borderId="6" xfId="0" applyNumberFormat="1" applyFont="1" applyFill="1" applyBorder="1" applyAlignment="1" applyProtection="1">
      <alignment horizontal="center" vertical="center"/>
    </xf>
    <xf numFmtId="0" fontId="41" fillId="4" borderId="6" xfId="0" applyFont="1" applyFill="1" applyBorder="1" applyAlignment="1" applyProtection="1">
      <alignment horizontal="center" vertical="center"/>
    </xf>
    <xf numFmtId="164" fontId="19" fillId="4" borderId="68" xfId="0" applyNumberFormat="1" applyFont="1" applyFill="1" applyBorder="1" applyAlignment="1" applyProtection="1">
      <alignment horizontal="center" vertical="center"/>
    </xf>
    <xf numFmtId="166" fontId="48" fillId="3" borderId="62" xfId="0" applyNumberFormat="1" applyFont="1" applyFill="1" applyBorder="1" applyAlignment="1">
      <alignment horizontal="center" vertical="center"/>
    </xf>
    <xf numFmtId="0" fontId="7" fillId="12" borderId="33" xfId="0" applyFont="1" applyFill="1" applyBorder="1" applyAlignment="1">
      <alignment horizontal="center" vertical="center" wrapText="1"/>
    </xf>
    <xf numFmtId="0" fontId="20" fillId="12" borderId="71" xfId="0" applyFont="1" applyFill="1" applyBorder="1" applyAlignment="1">
      <alignment horizontal="center" vertical="center" wrapText="1"/>
    </xf>
    <xf numFmtId="0" fontId="20" fillId="12" borderId="48" xfId="0" applyFont="1" applyFill="1" applyBorder="1" applyAlignment="1">
      <alignment horizontal="center" vertical="center" wrapText="1"/>
    </xf>
    <xf numFmtId="0" fontId="20" fillId="12" borderId="60" xfId="0" applyFont="1" applyFill="1" applyBorder="1" applyAlignment="1">
      <alignment horizontal="center" vertical="center" wrapText="1"/>
    </xf>
    <xf numFmtId="0" fontId="7" fillId="12" borderId="60" xfId="0" applyFont="1" applyFill="1" applyBorder="1" applyAlignment="1">
      <alignment horizontal="center" vertical="center" wrapText="1"/>
    </xf>
    <xf numFmtId="0" fontId="7" fillId="12" borderId="23" xfId="0" applyFont="1" applyFill="1" applyBorder="1" applyAlignment="1">
      <alignment horizontal="center" vertical="center" wrapText="1"/>
    </xf>
    <xf numFmtId="164" fontId="7" fillId="12" borderId="23" xfId="0" applyNumberFormat="1" applyFont="1" applyFill="1" applyBorder="1" applyAlignment="1">
      <alignment horizontal="center" vertical="center" wrapText="1"/>
    </xf>
    <xf numFmtId="0" fontId="47" fillId="12" borderId="23" xfId="0" applyFont="1" applyFill="1" applyBorder="1" applyAlignment="1">
      <alignment horizontal="center" vertical="center"/>
    </xf>
    <xf numFmtId="16" fontId="19" fillId="3" borderId="66" xfId="0" applyNumberFormat="1" applyFont="1" applyFill="1" applyBorder="1" applyAlignment="1">
      <alignment horizontal="center" vertical="center"/>
    </xf>
    <xf numFmtId="16" fontId="19" fillId="3" borderId="15" xfId="0" applyNumberFormat="1" applyFont="1" applyFill="1" applyBorder="1" applyAlignment="1">
      <alignment horizontal="center" vertical="center" wrapText="1"/>
    </xf>
    <xf numFmtId="0" fontId="51" fillId="12" borderId="69" xfId="0" applyFont="1" applyFill="1" applyBorder="1" applyAlignment="1">
      <alignment horizontal="center" vertical="center"/>
    </xf>
    <xf numFmtId="164" fontId="52" fillId="12" borderId="48" xfId="0" applyNumberFormat="1" applyFont="1" applyFill="1" applyBorder="1" applyAlignment="1" applyProtection="1">
      <alignment horizontal="left" vertical="center"/>
    </xf>
    <xf numFmtId="164" fontId="52" fillId="12" borderId="47" xfId="0" applyNumberFormat="1" applyFont="1" applyFill="1" applyBorder="1" applyAlignment="1" applyProtection="1">
      <alignment horizontal="center" vertical="center" wrapText="1"/>
    </xf>
    <xf numFmtId="164" fontId="52" fillId="12" borderId="58" xfId="0" applyNumberFormat="1" applyFont="1" applyFill="1" applyBorder="1" applyAlignment="1" applyProtection="1">
      <alignment horizontal="left" vertical="center"/>
    </xf>
    <xf numFmtId="0" fontId="19" fillId="5" borderId="41"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9" borderId="31" xfId="0" applyFont="1" applyFill="1" applyBorder="1" applyAlignment="1">
      <alignment horizontal="center" vertical="center" wrapText="1"/>
    </xf>
    <xf numFmtId="0" fontId="31" fillId="8" borderId="63" xfId="0" applyFont="1" applyFill="1" applyBorder="1" applyAlignment="1" applyProtection="1">
      <alignment horizontal="center" vertical="center" wrapText="1"/>
      <protection locked="0"/>
    </xf>
    <xf numFmtId="0" fontId="31" fillId="9" borderId="63" xfId="0" applyFont="1" applyFill="1" applyBorder="1" applyAlignment="1" applyProtection="1">
      <alignment horizontal="center" vertical="center"/>
      <protection locked="0"/>
    </xf>
    <xf numFmtId="0" fontId="31" fillId="5" borderId="63" xfId="0" applyFont="1" applyFill="1" applyBorder="1" applyAlignment="1" applyProtection="1">
      <alignment horizontal="center" vertical="center"/>
      <protection locked="0"/>
    </xf>
    <xf numFmtId="0" fontId="31" fillId="4" borderId="74" xfId="0" applyFont="1" applyFill="1" applyBorder="1" applyAlignment="1" applyProtection="1">
      <alignment horizontal="center" vertical="center"/>
      <protection locked="0"/>
    </xf>
    <xf numFmtId="0" fontId="31" fillId="5" borderId="73" xfId="0" applyFont="1" applyFill="1" applyBorder="1" applyAlignment="1" applyProtection="1">
      <alignment horizontal="center" vertical="center"/>
      <protection locked="0"/>
    </xf>
    <xf numFmtId="0" fontId="31" fillId="9" borderId="74" xfId="0" applyFont="1" applyFill="1" applyBorder="1" applyAlignment="1" applyProtection="1">
      <alignment horizontal="center" vertical="center"/>
      <protection locked="0"/>
    </xf>
    <xf numFmtId="170" fontId="6" fillId="3" borderId="10" xfId="0" applyNumberFormat="1" applyFont="1" applyFill="1" applyBorder="1" applyAlignment="1">
      <alignment horizontal="center" vertical="center" wrapText="1"/>
    </xf>
    <xf numFmtId="0" fontId="21" fillId="3" borderId="61"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21" fillId="3" borderId="65" xfId="0" applyFont="1" applyFill="1" applyBorder="1" applyAlignment="1">
      <alignment horizontal="center" vertical="center" wrapText="1"/>
    </xf>
    <xf numFmtId="0" fontId="31" fillId="8" borderId="80" xfId="0" applyFont="1" applyFill="1" applyBorder="1" applyAlignment="1" applyProtection="1">
      <alignment horizontal="center" vertical="center" wrapText="1"/>
      <protection locked="0"/>
    </xf>
    <xf numFmtId="0" fontId="31" fillId="5" borderId="82" xfId="0" applyFont="1" applyFill="1" applyBorder="1" applyAlignment="1" applyProtection="1">
      <alignment horizontal="center" vertical="center"/>
      <protection locked="0"/>
    </xf>
    <xf numFmtId="0" fontId="31" fillId="9" borderId="81" xfId="0" applyFont="1" applyFill="1" applyBorder="1" applyAlignment="1" applyProtection="1">
      <alignment horizontal="center" vertical="center"/>
      <protection locked="0"/>
    </xf>
    <xf numFmtId="0" fontId="19" fillId="5" borderId="83" xfId="0" applyFont="1" applyFill="1" applyBorder="1" applyAlignment="1">
      <alignment horizontal="center" vertical="center" wrapText="1"/>
    </xf>
    <xf numFmtId="0" fontId="19" fillId="8" borderId="71" xfId="0" applyFont="1" applyFill="1" applyBorder="1" applyAlignment="1">
      <alignment horizontal="center" vertical="center" wrapText="1"/>
    </xf>
    <xf numFmtId="0" fontId="19" fillId="9" borderId="58" xfId="0" applyFont="1" applyFill="1" applyBorder="1" applyAlignment="1">
      <alignment horizontal="center" vertical="center" wrapText="1"/>
    </xf>
    <xf numFmtId="1" fontId="56" fillId="3" borderId="10" xfId="0" applyNumberFormat="1" applyFont="1" applyFill="1" applyBorder="1" applyAlignment="1" applyProtection="1">
      <alignment horizontal="center" vertical="center" wrapText="1"/>
    </xf>
    <xf numFmtId="0" fontId="19" fillId="5" borderId="78" xfId="0" applyFont="1" applyFill="1" applyBorder="1" applyAlignment="1">
      <alignment horizontal="center" vertical="center" wrapText="1"/>
    </xf>
    <xf numFmtId="0" fontId="19" fillId="5" borderId="79" xfId="0" applyFont="1" applyFill="1" applyBorder="1" applyAlignment="1">
      <alignment horizontal="center" vertical="center" wrapText="1"/>
    </xf>
    <xf numFmtId="1" fontId="50" fillId="11" borderId="12" xfId="0" applyNumberFormat="1" applyFont="1" applyFill="1" applyBorder="1" applyAlignment="1" applyProtection="1">
      <alignment horizontal="center" vertical="center"/>
    </xf>
    <xf numFmtId="170" fontId="20" fillId="12" borderId="69" xfId="0" applyNumberFormat="1" applyFont="1" applyFill="1" applyBorder="1" applyAlignment="1">
      <alignment horizontal="center" vertical="center" wrapText="1"/>
    </xf>
    <xf numFmtId="170" fontId="0" fillId="0" borderId="0" xfId="0" applyNumberFormat="1"/>
    <xf numFmtId="170" fontId="7" fillId="0" borderId="0" xfId="0" applyNumberFormat="1" applyFont="1"/>
    <xf numFmtId="170" fontId="21" fillId="3" borderId="68" xfId="0" applyNumberFormat="1" applyFont="1" applyFill="1" applyBorder="1" applyAlignment="1">
      <alignment horizontal="center" vertical="center" wrapText="1"/>
    </xf>
    <xf numFmtId="170" fontId="21" fillId="3" borderId="6" xfId="0" applyNumberFormat="1" applyFont="1" applyFill="1" applyBorder="1" applyAlignment="1">
      <alignment horizontal="center" vertical="center" wrapText="1"/>
    </xf>
    <xf numFmtId="0" fontId="58" fillId="3" borderId="75" xfId="0" applyFont="1" applyFill="1" applyBorder="1" applyAlignment="1">
      <alignment horizontal="center" vertical="center" wrapText="1"/>
    </xf>
    <xf numFmtId="170" fontId="58" fillId="3" borderId="77" xfId="0" applyNumberFormat="1" applyFont="1" applyFill="1" applyBorder="1" applyAlignment="1">
      <alignment horizontal="center" vertical="center"/>
    </xf>
    <xf numFmtId="168" fontId="20" fillId="12" borderId="23" xfId="0" applyNumberFormat="1" applyFont="1" applyFill="1" applyBorder="1" applyAlignment="1">
      <alignment horizontal="center" vertical="center" wrapText="1"/>
    </xf>
    <xf numFmtId="168" fontId="21" fillId="3" borderId="65" xfId="0" applyNumberFormat="1" applyFont="1" applyFill="1" applyBorder="1" applyAlignment="1">
      <alignment horizontal="center" vertical="center" wrapText="1"/>
    </xf>
    <xf numFmtId="168" fontId="21" fillId="3" borderId="61" xfId="0" applyNumberFormat="1" applyFont="1" applyFill="1" applyBorder="1" applyAlignment="1">
      <alignment horizontal="center" vertical="center" wrapText="1"/>
    </xf>
    <xf numFmtId="168" fontId="58" fillId="3" borderId="75" xfId="0" applyNumberFormat="1" applyFont="1" applyFill="1" applyBorder="1" applyAlignment="1">
      <alignment horizontal="center" vertical="center" wrapText="1"/>
    </xf>
    <xf numFmtId="168" fontId="0" fillId="0" borderId="0" xfId="0" applyNumberFormat="1" applyAlignment="1">
      <alignment horizontal="center"/>
    </xf>
    <xf numFmtId="168" fontId="21" fillId="3" borderId="32" xfId="0" applyNumberFormat="1" applyFont="1" applyFill="1" applyBorder="1" applyAlignment="1">
      <alignment horizontal="center" vertical="center" wrapText="1"/>
    </xf>
    <xf numFmtId="168" fontId="21" fillId="3" borderId="6" xfId="0" applyNumberFormat="1" applyFont="1" applyFill="1" applyBorder="1" applyAlignment="1">
      <alignment horizontal="center" vertical="center" wrapText="1"/>
    </xf>
    <xf numFmtId="168" fontId="58" fillId="3" borderId="76" xfId="0" applyNumberFormat="1" applyFont="1" applyFill="1" applyBorder="1" applyAlignment="1">
      <alignment horizontal="center" vertical="center" wrapText="1"/>
    </xf>
    <xf numFmtId="168" fontId="8" fillId="7" borderId="5" xfId="0" applyNumberFormat="1" applyFont="1" applyFill="1" applyBorder="1" applyAlignment="1">
      <alignment horizontal="left" vertical="center" wrapText="1"/>
    </xf>
    <xf numFmtId="168" fontId="8" fillId="0" borderId="0" xfId="0" applyNumberFormat="1" applyFont="1"/>
    <xf numFmtId="0" fontId="32" fillId="0" borderId="87" xfId="0" applyFont="1" applyBorder="1" applyAlignment="1">
      <alignment horizontal="center" vertical="center"/>
    </xf>
    <xf numFmtId="0" fontId="1" fillId="13" borderId="85" xfId="0" applyFont="1" applyFill="1" applyBorder="1" applyAlignment="1">
      <alignment horizontal="center" vertical="center"/>
    </xf>
    <xf numFmtId="0" fontId="42" fillId="9" borderId="85" xfId="0" applyFont="1" applyFill="1" applyBorder="1" applyAlignment="1">
      <alignment horizontal="center" vertical="center"/>
    </xf>
    <xf numFmtId="0" fontId="42" fillId="14" borderId="85" xfId="0" applyFont="1" applyFill="1" applyBorder="1" applyAlignment="1">
      <alignment horizontal="center" vertical="center"/>
    </xf>
    <xf numFmtId="170" fontId="23" fillId="0" borderId="85" xfId="0" applyNumberFormat="1" applyFont="1" applyBorder="1" applyAlignment="1">
      <alignment horizontal="center" vertical="center"/>
    </xf>
    <xf numFmtId="0" fontId="1" fillId="0" borderId="86" xfId="0" applyFont="1" applyBorder="1" applyAlignment="1">
      <alignment horizontal="center" vertical="center"/>
    </xf>
    <xf numFmtId="0" fontId="46" fillId="12" borderId="33" xfId="0" applyFont="1" applyFill="1" applyBorder="1" applyAlignment="1">
      <alignment horizontal="center" vertical="center" wrapText="1"/>
    </xf>
    <xf numFmtId="172" fontId="11" fillId="6" borderId="22" xfId="0" applyNumberFormat="1" applyFont="1" applyFill="1" applyBorder="1" applyAlignment="1">
      <alignment horizontal="center" vertical="center"/>
    </xf>
    <xf numFmtId="172" fontId="11" fillId="0" borderId="22" xfId="0" applyNumberFormat="1" applyFont="1" applyBorder="1" applyAlignment="1">
      <alignment horizontal="center" vertical="center"/>
    </xf>
    <xf numFmtId="172" fontId="11" fillId="0" borderId="45" xfId="0" applyNumberFormat="1" applyFont="1" applyBorder="1" applyAlignment="1">
      <alignment horizontal="center" vertical="center"/>
    </xf>
    <xf numFmtId="172" fontId="11" fillId="0" borderId="45" xfId="0" applyNumberFormat="1" applyFont="1" applyBorder="1" applyAlignment="1">
      <alignment horizontal="left" vertical="center"/>
    </xf>
    <xf numFmtId="172" fontId="8" fillId="6" borderId="0" xfId="0" applyNumberFormat="1" applyFont="1" applyFill="1" applyAlignment="1">
      <alignment horizontal="center" vertical="center"/>
    </xf>
    <xf numFmtId="172" fontId="8" fillId="0" borderId="87" xfId="0" applyNumberFormat="1" applyFont="1" applyBorder="1" applyAlignment="1">
      <alignment vertical="center"/>
    </xf>
    <xf numFmtId="172" fontId="8" fillId="15" borderId="87" xfId="0" applyNumberFormat="1" applyFont="1" applyFill="1" applyBorder="1" applyAlignment="1">
      <alignment vertical="center"/>
    </xf>
    <xf numFmtId="172" fontId="23" fillId="0" borderId="0" xfId="0" applyNumberFormat="1" applyFont="1" applyAlignment="1">
      <alignment horizontal="right" vertical="center"/>
    </xf>
    <xf numFmtId="172" fontId="8" fillId="0" borderId="88" xfId="0" applyNumberFormat="1" applyFont="1" applyBorder="1" applyAlignment="1">
      <alignment horizontal="right" vertical="center"/>
    </xf>
    <xf numFmtId="172" fontId="8" fillId="0" borderId="0" xfId="0" applyNumberFormat="1" applyFont="1" applyAlignment="1">
      <alignment vertical="center"/>
    </xf>
    <xf numFmtId="172" fontId="8" fillId="6" borderId="0" xfId="0" applyNumberFormat="1" applyFont="1" applyFill="1" applyAlignment="1">
      <alignment vertical="center"/>
    </xf>
    <xf numFmtId="172" fontId="45" fillId="6" borderId="0" xfId="0" applyNumberFormat="1" applyFont="1" applyFill="1" applyAlignment="1">
      <alignment vertical="center"/>
    </xf>
    <xf numFmtId="172" fontId="45" fillId="0" borderId="0" xfId="0" applyNumberFormat="1" applyFont="1" applyAlignment="1">
      <alignment vertical="center"/>
    </xf>
    <xf numFmtId="172" fontId="23" fillId="0" borderId="0" xfId="0" applyNumberFormat="1" applyFont="1" applyBorder="1" applyAlignment="1">
      <alignment horizontal="right" vertical="center"/>
    </xf>
    <xf numFmtId="172" fontId="23" fillId="15" borderId="88" xfId="0" applyNumberFormat="1" applyFont="1" applyFill="1" applyBorder="1" applyAlignment="1">
      <alignment vertical="center"/>
    </xf>
    <xf numFmtId="164" fontId="53" fillId="3" borderId="90" xfId="0" applyNumberFormat="1" applyFont="1" applyFill="1" applyBorder="1" applyAlignment="1">
      <alignment horizontal="left" vertical="top"/>
    </xf>
    <xf numFmtId="0" fontId="45" fillId="3" borderId="0" xfId="0" applyFont="1" applyFill="1" applyAlignment="1">
      <alignment vertical="center"/>
    </xf>
    <xf numFmtId="170" fontId="61" fillId="4" borderId="6" xfId="0" applyNumberFormat="1" applyFont="1" applyFill="1" applyBorder="1" applyAlignment="1">
      <alignment horizontal="center" vertical="center"/>
    </xf>
    <xf numFmtId="0" fontId="46" fillId="16" borderId="33" xfId="0" applyFont="1" applyFill="1" applyBorder="1" applyAlignment="1">
      <alignment horizontal="center" vertical="center" wrapText="1"/>
    </xf>
    <xf numFmtId="164" fontId="52" fillId="12" borderId="48" xfId="0" applyNumberFormat="1" applyFont="1" applyFill="1" applyBorder="1" applyAlignment="1" applyProtection="1">
      <alignment horizontal="center" vertical="center"/>
    </xf>
    <xf numFmtId="16" fontId="19" fillId="3" borderId="16" xfId="0" applyNumberFormat="1" applyFont="1" applyFill="1" applyBorder="1" applyAlignment="1">
      <alignment horizontal="center" vertical="center"/>
    </xf>
    <xf numFmtId="16" fontId="19" fillId="3" borderId="57" xfId="0" applyNumberFormat="1" applyFont="1" applyFill="1" applyBorder="1" applyAlignment="1">
      <alignment horizontal="center" vertical="center" wrapText="1"/>
    </xf>
    <xf numFmtId="170" fontId="14" fillId="3" borderId="10" xfId="0" applyNumberFormat="1" applyFont="1" applyFill="1" applyBorder="1" applyAlignment="1">
      <alignment horizontal="center" vertical="center" wrapText="1"/>
    </xf>
    <xf numFmtId="1" fontId="60" fillId="3" borderId="10" xfId="0" applyNumberFormat="1" applyFont="1" applyFill="1" applyBorder="1" applyAlignment="1" applyProtection="1">
      <alignment horizontal="center" vertical="center" wrapText="1"/>
    </xf>
    <xf numFmtId="0" fontId="1" fillId="17" borderId="0" xfId="0" applyFont="1" applyFill="1" applyBorder="1" applyAlignment="1">
      <alignment horizontal="center"/>
    </xf>
    <xf numFmtId="0" fontId="0" fillId="17" borderId="0" xfId="0" applyFill="1" applyBorder="1" applyAlignment="1">
      <alignment horizontal="center"/>
    </xf>
    <xf numFmtId="0" fontId="4" fillId="17" borderId="0" xfId="0" applyFont="1" applyFill="1" applyBorder="1" applyAlignment="1">
      <alignment horizontal="center" vertical="center"/>
    </xf>
    <xf numFmtId="0" fontId="7" fillId="17" borderId="0" xfId="0" applyFont="1" applyFill="1" applyBorder="1" applyAlignment="1">
      <alignment horizontal="center"/>
    </xf>
    <xf numFmtId="168" fontId="0" fillId="17" borderId="0" xfId="0" applyNumberFormat="1" applyFill="1" applyBorder="1" applyAlignment="1">
      <alignment horizontal="center"/>
    </xf>
    <xf numFmtId="170" fontId="0" fillId="17" borderId="0" xfId="0" applyNumberFormat="1" applyFill="1" applyBorder="1"/>
    <xf numFmtId="0" fontId="8" fillId="17" borderId="0" xfId="0" applyFont="1" applyFill="1" applyBorder="1"/>
    <xf numFmtId="168" fontId="8" fillId="17" borderId="0" xfId="0" applyNumberFormat="1" applyFont="1" applyFill="1" applyBorder="1"/>
    <xf numFmtId="170" fontId="7" fillId="17" borderId="0" xfId="0" applyNumberFormat="1" applyFont="1" applyFill="1" applyBorder="1"/>
    <xf numFmtId="0" fontId="43" fillId="17" borderId="0" xfId="0" applyFont="1" applyFill="1" applyBorder="1" applyAlignment="1">
      <alignment horizontal="center"/>
    </xf>
    <xf numFmtId="0" fontId="43" fillId="17" borderId="0" xfId="0" applyFont="1" applyFill="1" applyBorder="1"/>
    <xf numFmtId="0" fontId="31" fillId="17" borderId="45" xfId="0" applyFont="1" applyFill="1" applyBorder="1" applyAlignment="1" applyProtection="1">
      <alignment horizontal="center" vertical="center"/>
      <protection locked="0"/>
    </xf>
    <xf numFmtId="0" fontId="32" fillId="17" borderId="0" xfId="0" applyFont="1" applyFill="1" applyBorder="1" applyAlignment="1"/>
    <xf numFmtId="0" fontId="32" fillId="17" borderId="0" xfId="0" applyFont="1" applyFill="1" applyBorder="1" applyAlignment="1">
      <alignment wrapText="1"/>
    </xf>
    <xf numFmtId="0" fontId="0" fillId="17" borderId="0" xfId="0" applyFill="1" applyBorder="1"/>
    <xf numFmtId="0" fontId="31" fillId="17" borderId="0" xfId="0" applyFont="1" applyFill="1" applyBorder="1" applyAlignment="1" applyProtection="1">
      <alignment horizontal="center" vertical="center"/>
      <protection locked="0"/>
    </xf>
    <xf numFmtId="0" fontId="1" fillId="6" borderId="0" xfId="0" applyFont="1" applyFill="1" applyAlignment="1">
      <alignment horizontal="center"/>
    </xf>
    <xf numFmtId="0" fontId="32" fillId="6" borderId="0" xfId="0" applyFont="1" applyFill="1" applyAlignment="1"/>
    <xf numFmtId="0" fontId="32" fillId="6" borderId="0" xfId="0" applyFont="1" applyFill="1" applyAlignment="1">
      <alignment wrapText="1"/>
    </xf>
    <xf numFmtId="0" fontId="0" fillId="6" borderId="0" xfId="0" applyFill="1" applyAlignment="1">
      <alignment horizontal="center"/>
    </xf>
    <xf numFmtId="0" fontId="4" fillId="6" borderId="0" xfId="0" applyFont="1" applyFill="1" applyAlignment="1">
      <alignment horizontal="center" vertical="center"/>
    </xf>
    <xf numFmtId="0" fontId="7" fillId="6" borderId="0" xfId="0" applyFont="1" applyFill="1" applyAlignment="1">
      <alignment horizontal="center"/>
    </xf>
    <xf numFmtId="168" fontId="0" fillId="6" borderId="0" xfId="0" applyNumberFormat="1" applyFill="1" applyAlignment="1">
      <alignment horizontal="center"/>
    </xf>
    <xf numFmtId="170" fontId="0" fillId="6" borderId="0" xfId="0" applyNumberFormat="1" applyFill="1"/>
    <xf numFmtId="0" fontId="8" fillId="6" borderId="0" xfId="0" applyFont="1" applyFill="1"/>
    <xf numFmtId="168" fontId="8" fillId="6" borderId="0" xfId="0" applyNumberFormat="1" applyFont="1" applyFill="1"/>
    <xf numFmtId="170" fontId="7" fillId="6" borderId="0" xfId="0" applyNumberFormat="1" applyFont="1" applyFill="1"/>
    <xf numFmtId="0" fontId="43" fillId="6" borderId="0" xfId="0" applyFont="1" applyFill="1" applyAlignment="1">
      <alignment horizontal="center"/>
    </xf>
    <xf numFmtId="0" fontId="43" fillId="6" borderId="0" xfId="0" applyFont="1" applyFill="1"/>
    <xf numFmtId="0" fontId="33" fillId="6" borderId="0" xfId="0" applyFont="1" applyFill="1" applyAlignment="1"/>
    <xf numFmtId="0" fontId="32" fillId="6" borderId="0" xfId="0" applyFont="1" applyFill="1" applyBorder="1" applyAlignment="1"/>
    <xf numFmtId="0" fontId="29" fillId="6" borderId="0" xfId="0" applyFont="1" applyFill="1" applyBorder="1" applyAlignment="1"/>
    <xf numFmtId="2" fontId="69" fillId="18" borderId="104" xfId="0" applyNumberFormat="1" applyFont="1" applyFill="1" applyBorder="1" applyAlignment="1" applyProtection="1">
      <alignment horizontal="center" vertical="center"/>
    </xf>
    <xf numFmtId="0" fontId="31" fillId="0" borderId="105" xfId="0" applyFont="1" applyBorder="1" applyAlignment="1" applyProtection="1">
      <alignment horizontal="center" vertical="center"/>
      <protection locked="0"/>
    </xf>
    <xf numFmtId="164" fontId="52" fillId="12" borderId="108" xfId="0" applyNumberFormat="1" applyFont="1" applyFill="1" applyBorder="1" applyAlignment="1" applyProtection="1">
      <alignment horizontal="center" vertical="center"/>
    </xf>
    <xf numFmtId="1" fontId="31" fillId="3" borderId="116" xfId="0" applyNumberFormat="1" applyFont="1" applyFill="1" applyBorder="1" applyAlignment="1">
      <alignment horizontal="left" vertical="center" wrapText="1"/>
    </xf>
    <xf numFmtId="1" fontId="31" fillId="3" borderId="30" xfId="0" applyNumberFormat="1" applyFont="1" applyFill="1" applyBorder="1" applyAlignment="1">
      <alignment horizontal="left" vertical="center" wrapText="1"/>
    </xf>
    <xf numFmtId="0" fontId="35" fillId="7" borderId="30" xfId="0" applyFont="1" applyFill="1" applyBorder="1" applyAlignment="1">
      <alignment horizontal="left" vertical="center" wrapText="1"/>
    </xf>
    <xf numFmtId="1" fontId="15" fillId="3" borderId="10" xfId="0" applyNumberFormat="1" applyFont="1" applyFill="1" applyBorder="1" applyAlignment="1" applyProtection="1">
      <alignment horizontal="center" vertical="center" wrapText="1"/>
    </xf>
    <xf numFmtId="170" fontId="60" fillId="3" borderId="10" xfId="0" applyNumberFormat="1" applyFont="1" applyFill="1" applyBorder="1" applyAlignment="1">
      <alignment horizontal="center" vertical="center" wrapText="1"/>
    </xf>
    <xf numFmtId="164" fontId="19" fillId="12" borderId="23" xfId="0" applyNumberFormat="1" applyFont="1" applyFill="1" applyBorder="1" applyAlignment="1">
      <alignment horizontal="center" vertical="center" wrapText="1"/>
    </xf>
    <xf numFmtId="0" fontId="41" fillId="12" borderId="23" xfId="0" applyFont="1" applyFill="1" applyBorder="1" applyAlignment="1">
      <alignment horizontal="center" vertical="center"/>
    </xf>
    <xf numFmtId="0" fontId="52" fillId="12" borderId="69" xfId="0" applyFont="1" applyFill="1" applyBorder="1" applyAlignment="1">
      <alignment horizontal="center" vertical="center"/>
    </xf>
    <xf numFmtId="0" fontId="46" fillId="4" borderId="61" xfId="0" applyFont="1" applyFill="1" applyBorder="1" applyAlignment="1">
      <alignment horizontal="center" vertical="center" wrapText="1"/>
    </xf>
    <xf numFmtId="170" fontId="50" fillId="4" borderId="6" xfId="0" applyNumberFormat="1" applyFont="1" applyFill="1" applyBorder="1" applyAlignment="1">
      <alignment horizontal="center" vertical="center"/>
    </xf>
    <xf numFmtId="170" fontId="46" fillId="4" borderId="6" xfId="0" applyNumberFormat="1" applyFont="1" applyFill="1" applyBorder="1" applyAlignment="1">
      <alignment horizontal="center" vertical="center"/>
    </xf>
    <xf numFmtId="166" fontId="57" fillId="3" borderId="62" xfId="0" applyNumberFormat="1" applyFont="1" applyFill="1" applyBorder="1" applyAlignment="1">
      <alignment horizontal="center" vertical="center"/>
    </xf>
    <xf numFmtId="164" fontId="72" fillId="3" borderId="90" xfId="0" applyNumberFormat="1" applyFont="1" applyFill="1" applyBorder="1" applyAlignment="1">
      <alignment horizontal="left" vertical="top"/>
    </xf>
    <xf numFmtId="0" fontId="46" fillId="12" borderId="60" xfId="0" applyFont="1" applyFill="1" applyBorder="1" applyAlignment="1">
      <alignment horizontal="center" vertical="center" wrapText="1"/>
    </xf>
    <xf numFmtId="0" fontId="46" fillId="12" borderId="23" xfId="0" applyFont="1" applyFill="1" applyBorder="1" applyAlignment="1">
      <alignment horizontal="center" vertical="center" wrapText="1"/>
    </xf>
    <xf numFmtId="0" fontId="15" fillId="3" borderId="72" xfId="0" applyFont="1" applyFill="1" applyBorder="1" applyAlignment="1" applyProtection="1">
      <alignment horizontal="center" vertical="center" wrapText="1"/>
      <protection locked="0"/>
    </xf>
    <xf numFmtId="164" fontId="21" fillId="3" borderId="10" xfId="0" applyNumberFormat="1" applyFont="1" applyFill="1" applyBorder="1" applyAlignment="1">
      <alignment horizontal="center" vertical="center" wrapText="1"/>
    </xf>
    <xf numFmtId="0" fontId="36" fillId="8" borderId="30" xfId="0" applyFont="1" applyFill="1" applyBorder="1" applyAlignment="1">
      <alignment horizontal="center" vertical="center" wrapText="1"/>
    </xf>
    <xf numFmtId="0" fontId="39" fillId="12" borderId="40" xfId="0" applyFont="1" applyFill="1" applyBorder="1" applyAlignment="1">
      <alignment horizontal="center" vertical="center" wrapText="1"/>
    </xf>
    <xf numFmtId="0" fontId="19" fillId="12" borderId="30" xfId="0" applyFont="1" applyFill="1" applyBorder="1" applyAlignment="1">
      <alignment horizontal="center" vertical="center" wrapText="1"/>
    </xf>
    <xf numFmtId="0" fontId="31" fillId="12" borderId="117" xfId="0" applyFont="1" applyFill="1" applyBorder="1" applyAlignment="1" applyProtection="1">
      <alignment horizontal="center" vertical="center" wrapText="1"/>
      <protection locked="0"/>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60" fillId="12" borderId="118" xfId="0" applyFont="1" applyFill="1" applyBorder="1" applyAlignment="1" applyProtection="1">
      <alignment horizontal="center" vertical="top" wrapText="1"/>
      <protection locked="0"/>
    </xf>
    <xf numFmtId="164" fontId="5" fillId="3" borderId="118" xfId="0" applyNumberFormat="1" applyFont="1" applyFill="1" applyBorder="1" applyAlignment="1">
      <alignment horizontal="center" vertical="center" wrapText="1"/>
    </xf>
    <xf numFmtId="0" fontId="6" fillId="3" borderId="5" xfId="0" applyFont="1" applyFill="1" applyBorder="1" applyAlignment="1">
      <alignment horizontal="left" vertical="top" wrapText="1"/>
    </xf>
    <xf numFmtId="0" fontId="32" fillId="3" borderId="96" xfId="0" applyFont="1" applyFill="1" applyBorder="1" applyAlignment="1">
      <alignment horizontal="center" vertical="center" wrapText="1"/>
    </xf>
    <xf numFmtId="0" fontId="29" fillId="3" borderId="96"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7" xfId="0" applyFont="1" applyFill="1" applyBorder="1" applyAlignment="1">
      <alignment horizontal="center" vertical="center" wrapText="1"/>
    </xf>
    <xf numFmtId="168" fontId="15" fillId="3" borderId="61" xfId="0" applyNumberFormat="1" applyFont="1" applyFill="1" applyBorder="1" applyAlignment="1">
      <alignment horizontal="center" vertical="center" wrapText="1"/>
    </xf>
    <xf numFmtId="168" fontId="15" fillId="3" borderId="6" xfId="0" applyNumberFormat="1" applyFont="1" applyFill="1" applyBorder="1" applyAlignment="1">
      <alignment horizontal="center" vertical="center" wrapText="1"/>
    </xf>
    <xf numFmtId="170" fontId="23" fillId="3" borderId="68" xfId="0" applyNumberFormat="1" applyFont="1" applyFill="1" applyBorder="1" applyAlignment="1">
      <alignment horizontal="center" vertical="center"/>
    </xf>
    <xf numFmtId="0" fontId="15" fillId="3" borderId="61" xfId="0" applyFont="1" applyFill="1" applyBorder="1" applyAlignment="1">
      <alignment horizontal="center" vertical="center" wrapText="1"/>
    </xf>
    <xf numFmtId="168" fontId="15" fillId="3" borderId="65" xfId="0" applyNumberFormat="1" applyFont="1" applyFill="1" applyBorder="1" applyAlignment="1">
      <alignment horizontal="center" vertical="center" wrapText="1"/>
    </xf>
    <xf numFmtId="168" fontId="15" fillId="3" borderId="32" xfId="0" applyNumberFormat="1" applyFont="1" applyFill="1" applyBorder="1" applyAlignment="1">
      <alignment horizontal="center" vertical="center" wrapText="1"/>
    </xf>
    <xf numFmtId="170" fontId="23" fillId="3" borderId="67" xfId="0" applyNumberFormat="1" applyFont="1" applyFill="1" applyBorder="1" applyAlignment="1">
      <alignment horizontal="center" vertical="center"/>
    </xf>
    <xf numFmtId="0" fontId="15" fillId="3" borderId="65" xfId="0" applyFont="1" applyFill="1" applyBorder="1" applyAlignment="1">
      <alignment horizontal="center" vertical="center" wrapText="1"/>
    </xf>
    <xf numFmtId="0" fontId="0" fillId="17" borderId="0" xfId="0" applyFill="1"/>
    <xf numFmtId="9" fontId="1" fillId="17" borderId="0" xfId="2" applyFont="1" applyFill="1" applyBorder="1" applyAlignment="1">
      <alignment horizontal="center"/>
    </xf>
    <xf numFmtId="9" fontId="0" fillId="17" borderId="0" xfId="2" applyFont="1" applyFill="1" applyBorder="1" applyAlignment="1">
      <alignment horizontal="center"/>
    </xf>
    <xf numFmtId="9" fontId="4" fillId="17" borderId="0" xfId="2" applyFont="1" applyFill="1" applyBorder="1" applyAlignment="1">
      <alignment horizontal="center" vertical="center"/>
    </xf>
    <xf numFmtId="9" fontId="7" fillId="17" borderId="0" xfId="2" applyFont="1" applyFill="1" applyBorder="1" applyAlignment="1">
      <alignment horizontal="center"/>
    </xf>
    <xf numFmtId="9" fontId="0" fillId="17" borderId="0" xfId="2" applyFont="1" applyFill="1" applyBorder="1"/>
    <xf numFmtId="9" fontId="8" fillId="17" borderId="0" xfId="2" applyFont="1" applyFill="1" applyBorder="1"/>
    <xf numFmtId="0" fontId="43" fillId="17" borderId="113" xfId="0" applyFont="1" applyFill="1" applyBorder="1"/>
    <xf numFmtId="0" fontId="33" fillId="17" borderId="26" xfId="0" applyFont="1" applyFill="1" applyBorder="1" applyAlignment="1"/>
    <xf numFmtId="0" fontId="32" fillId="17" borderId="26" xfId="0" applyFont="1" applyFill="1" applyBorder="1" applyAlignment="1">
      <alignment wrapText="1"/>
    </xf>
    <xf numFmtId="0" fontId="32" fillId="17" borderId="26" xfId="0" applyFont="1" applyFill="1" applyBorder="1" applyAlignment="1"/>
    <xf numFmtId="0" fontId="29" fillId="17" borderId="55" xfId="0" applyFont="1" applyFill="1" applyBorder="1" applyAlignment="1"/>
    <xf numFmtId="164" fontId="72" fillId="21" borderId="10" xfId="0" applyNumberFormat="1" applyFont="1" applyFill="1" applyBorder="1" applyAlignment="1">
      <alignment horizontal="left" vertical="top"/>
    </xf>
    <xf numFmtId="0" fontId="9" fillId="3" borderId="12" xfId="0" applyFont="1" applyFill="1" applyBorder="1" applyAlignment="1" applyProtection="1">
      <alignment horizontal="center" vertical="center"/>
      <protection locked="0"/>
    </xf>
    <xf numFmtId="168" fontId="12" fillId="3" borderId="65" xfId="0" applyNumberFormat="1" applyFont="1" applyFill="1" applyBorder="1" applyAlignment="1">
      <alignment horizontal="center" vertical="center" wrapText="1"/>
    </xf>
    <xf numFmtId="168" fontId="12" fillId="3" borderId="32" xfId="0" applyNumberFormat="1" applyFont="1" applyFill="1" applyBorder="1" applyAlignment="1">
      <alignment horizontal="center" vertical="center" wrapText="1"/>
    </xf>
    <xf numFmtId="170" fontId="1" fillId="3" borderId="67" xfId="0" applyNumberFormat="1" applyFont="1" applyFill="1" applyBorder="1" applyAlignment="1">
      <alignment horizontal="center" vertical="center"/>
    </xf>
    <xf numFmtId="0" fontId="12" fillId="3" borderId="65" xfId="0" applyFont="1" applyFill="1" applyBorder="1" applyAlignment="1">
      <alignment horizontal="center" vertical="center" wrapText="1"/>
    </xf>
    <xf numFmtId="164" fontId="21" fillId="3" borderId="70" xfId="0" applyNumberFormat="1" applyFont="1" applyFill="1" applyBorder="1" applyAlignment="1">
      <alignment horizontal="center" vertical="center" wrapText="1"/>
    </xf>
    <xf numFmtId="0" fontId="7" fillId="0" borderId="121" xfId="0" applyFont="1" applyBorder="1" applyAlignment="1">
      <alignment horizontal="center" vertical="center"/>
    </xf>
    <xf numFmtId="0" fontId="7" fillId="0" borderId="0" xfId="0" applyFont="1"/>
    <xf numFmtId="0" fontId="14" fillId="8" borderId="85" xfId="0" applyFont="1" applyFill="1" applyBorder="1" applyAlignment="1">
      <alignment horizontal="center" vertical="center" wrapText="1"/>
    </xf>
    <xf numFmtId="168" fontId="10" fillId="3" borderId="65" xfId="0" applyNumberFormat="1" applyFont="1" applyFill="1" applyBorder="1" applyAlignment="1">
      <alignment horizontal="center" vertical="center" wrapText="1"/>
    </xf>
    <xf numFmtId="168" fontId="10" fillId="3" borderId="32" xfId="0" applyNumberFormat="1" applyFont="1" applyFill="1" applyBorder="1" applyAlignment="1">
      <alignment horizontal="center" vertical="center" wrapText="1"/>
    </xf>
    <xf numFmtId="170" fontId="5" fillId="3" borderId="67" xfId="0" applyNumberFormat="1" applyFont="1" applyFill="1" applyBorder="1" applyAlignment="1">
      <alignment horizontal="center" vertical="center"/>
    </xf>
    <xf numFmtId="0" fontId="10" fillId="3" borderId="65" xfId="0" applyFont="1" applyFill="1" applyBorder="1" applyAlignment="1">
      <alignment horizontal="center" vertical="center" wrapText="1"/>
    </xf>
    <xf numFmtId="0" fontId="19" fillId="5" borderId="36" xfId="0" applyFont="1" applyFill="1" applyBorder="1" applyAlignment="1">
      <alignment horizontal="center" vertical="center" wrapText="1"/>
    </xf>
    <xf numFmtId="168" fontId="58" fillId="3" borderId="127" xfId="0" applyNumberFormat="1" applyFont="1" applyFill="1" applyBorder="1" applyAlignment="1">
      <alignment horizontal="center" vertical="center" wrapText="1"/>
    </xf>
    <xf numFmtId="168" fontId="58" fillId="3" borderId="128" xfId="0" applyNumberFormat="1" applyFont="1" applyFill="1" applyBorder="1" applyAlignment="1">
      <alignment horizontal="center" vertical="center" wrapText="1"/>
    </xf>
    <xf numFmtId="170" fontId="58" fillId="3" borderId="129" xfId="0" applyNumberFormat="1" applyFont="1" applyFill="1" applyBorder="1" applyAlignment="1">
      <alignment horizontal="center" vertical="center"/>
    </xf>
    <xf numFmtId="0" fontId="58" fillId="3" borderId="127" xfId="0" applyFont="1" applyFill="1" applyBorder="1" applyAlignment="1">
      <alignment horizontal="center" vertical="center" wrapText="1"/>
    </xf>
    <xf numFmtId="166" fontId="48" fillId="3" borderId="114" xfId="0" applyNumberFormat="1" applyFont="1" applyFill="1" applyBorder="1" applyAlignment="1">
      <alignment horizontal="center" vertical="center"/>
    </xf>
    <xf numFmtId="164" fontId="21" fillId="3" borderId="29" xfId="0" applyNumberFormat="1" applyFont="1" applyFill="1" applyBorder="1" applyAlignment="1">
      <alignment horizontal="center" vertical="center" wrapText="1"/>
    </xf>
    <xf numFmtId="164" fontId="53" fillId="3" borderId="130" xfId="0" applyNumberFormat="1" applyFont="1" applyFill="1" applyBorder="1" applyAlignment="1">
      <alignment horizontal="left" vertical="top"/>
    </xf>
    <xf numFmtId="170" fontId="14" fillId="3" borderId="29" xfId="0" applyNumberFormat="1" applyFont="1" applyFill="1" applyBorder="1" applyAlignment="1">
      <alignment horizontal="center" vertical="center" wrapText="1"/>
    </xf>
    <xf numFmtId="1" fontId="60" fillId="3" borderId="29" xfId="0" applyNumberFormat="1" applyFont="1" applyFill="1" applyBorder="1" applyAlignment="1" applyProtection="1">
      <alignment horizontal="center" vertical="center" wrapText="1"/>
    </xf>
    <xf numFmtId="164" fontId="21" fillId="3" borderId="131" xfId="0" applyNumberFormat="1" applyFont="1" applyFill="1" applyBorder="1" applyAlignment="1">
      <alignment horizontal="center" vertical="center" wrapText="1"/>
    </xf>
    <xf numFmtId="0" fontId="4" fillId="0" borderId="34" xfId="0" applyFont="1" applyBorder="1" applyAlignment="1">
      <alignment horizontal="center" vertical="center"/>
    </xf>
    <xf numFmtId="0" fontId="15" fillId="22" borderId="126" xfId="0" applyFont="1" applyFill="1" applyBorder="1" applyAlignment="1" applyProtection="1">
      <alignment horizontal="center" vertical="center" wrapText="1"/>
      <protection locked="0"/>
    </xf>
    <xf numFmtId="0" fontId="15" fillId="22" borderId="72" xfId="0" applyFont="1" applyFill="1" applyBorder="1" applyAlignment="1" applyProtection="1">
      <alignment horizontal="center" vertical="center" wrapText="1"/>
      <protection locked="0"/>
    </xf>
    <xf numFmtId="2" fontId="15" fillId="22" borderId="12" xfId="0" applyNumberFormat="1" applyFont="1" applyFill="1" applyBorder="1" applyAlignment="1" applyProtection="1">
      <alignment horizontal="center" vertical="center"/>
    </xf>
    <xf numFmtId="1" fontId="50" fillId="23" borderId="12" xfId="0" applyNumberFormat="1" applyFont="1" applyFill="1" applyBorder="1" applyAlignment="1" applyProtection="1">
      <alignment horizontal="center" vertical="center"/>
    </xf>
    <xf numFmtId="0" fontId="15" fillId="22" borderId="12" xfId="0" applyFont="1" applyFill="1" applyBorder="1" applyAlignment="1" applyProtection="1">
      <alignment horizontal="center" vertical="center"/>
      <protection locked="0"/>
    </xf>
    <xf numFmtId="168" fontId="58" fillId="3" borderId="134" xfId="0" applyNumberFormat="1" applyFont="1" applyFill="1" applyBorder="1" applyAlignment="1">
      <alignment horizontal="center" vertical="center" wrapText="1"/>
    </xf>
    <xf numFmtId="168" fontId="58" fillId="3" borderId="44" xfId="0" applyNumberFormat="1" applyFont="1" applyFill="1" applyBorder="1" applyAlignment="1">
      <alignment horizontal="center" vertical="center" wrapText="1"/>
    </xf>
    <xf numFmtId="170" fontId="58" fillId="3" borderId="135" xfId="0" applyNumberFormat="1" applyFont="1" applyFill="1" applyBorder="1" applyAlignment="1">
      <alignment horizontal="center" vertical="center"/>
    </xf>
    <xf numFmtId="0" fontId="58" fillId="3" borderId="134" xfId="0" applyFont="1" applyFill="1" applyBorder="1" applyAlignment="1">
      <alignment horizontal="center" vertical="center" wrapText="1"/>
    </xf>
    <xf numFmtId="166" fontId="57" fillId="3" borderId="114" xfId="0" applyNumberFormat="1" applyFont="1" applyFill="1" applyBorder="1" applyAlignment="1">
      <alignment horizontal="center" vertical="center"/>
    </xf>
    <xf numFmtId="164" fontId="72" fillId="3" borderId="130" xfId="0" applyNumberFormat="1" applyFont="1" applyFill="1" applyBorder="1" applyAlignment="1">
      <alignment horizontal="left" vertical="top"/>
    </xf>
    <xf numFmtId="168" fontId="58" fillId="21" borderId="128" xfId="0" applyNumberFormat="1" applyFont="1" applyFill="1" applyBorder="1" applyAlignment="1">
      <alignment horizontal="center" vertical="center" wrapText="1"/>
    </xf>
    <xf numFmtId="170" fontId="58" fillId="21" borderId="129" xfId="0" applyNumberFormat="1" applyFont="1" applyFill="1" applyBorder="1" applyAlignment="1">
      <alignment horizontal="center" vertical="center"/>
    </xf>
    <xf numFmtId="166" fontId="48" fillId="21" borderId="114" xfId="0" applyNumberFormat="1" applyFont="1" applyFill="1" applyBorder="1" applyAlignment="1">
      <alignment horizontal="center" vertical="center"/>
    </xf>
    <xf numFmtId="164" fontId="21" fillId="21" borderId="29" xfId="0" applyNumberFormat="1" applyFont="1" applyFill="1" applyBorder="1" applyAlignment="1">
      <alignment horizontal="center" vertical="center" wrapText="1"/>
    </xf>
    <xf numFmtId="164" fontId="53" fillId="21" borderId="29" xfId="0" applyNumberFormat="1" applyFont="1" applyFill="1" applyBorder="1" applyAlignment="1">
      <alignment horizontal="left" vertical="top"/>
    </xf>
    <xf numFmtId="170" fontId="14" fillId="21" borderId="29" xfId="0" applyNumberFormat="1" applyFont="1" applyFill="1" applyBorder="1" applyAlignment="1">
      <alignment horizontal="center" vertical="center" wrapText="1"/>
    </xf>
    <xf numFmtId="1" fontId="60" fillId="21" borderId="29" xfId="0" applyNumberFormat="1" applyFont="1" applyFill="1" applyBorder="1" applyAlignment="1" applyProtection="1">
      <alignment horizontal="center" vertical="center" wrapText="1"/>
    </xf>
    <xf numFmtId="164" fontId="15" fillId="21" borderId="131" xfId="0" applyNumberFormat="1" applyFont="1" applyFill="1" applyBorder="1" applyAlignment="1">
      <alignment horizontal="center" vertical="center" wrapText="1"/>
    </xf>
    <xf numFmtId="164" fontId="72" fillId="21" borderId="29" xfId="0" applyNumberFormat="1" applyFont="1" applyFill="1" applyBorder="1" applyAlignment="1">
      <alignment horizontal="left" vertical="top"/>
    </xf>
    <xf numFmtId="170" fontId="60" fillId="3" borderId="29" xfId="0" applyNumberFormat="1" applyFont="1" applyFill="1" applyBorder="1" applyAlignment="1">
      <alignment horizontal="center" vertical="center" wrapText="1"/>
    </xf>
    <xf numFmtId="1" fontId="56" fillId="3" borderId="29" xfId="0" applyNumberFormat="1" applyFont="1" applyFill="1" applyBorder="1" applyAlignment="1" applyProtection="1">
      <alignment horizontal="center" vertical="center" wrapText="1"/>
    </xf>
    <xf numFmtId="168" fontId="58" fillId="21" borderId="127" xfId="0" applyNumberFormat="1" applyFont="1" applyFill="1" applyBorder="1" applyAlignment="1">
      <alignment horizontal="center" vertical="center" wrapText="1"/>
    </xf>
    <xf numFmtId="0" fontId="58" fillId="21" borderId="127" xfId="0" applyFont="1" applyFill="1" applyBorder="1" applyAlignment="1">
      <alignment horizontal="center" vertical="center" wrapText="1"/>
    </xf>
    <xf numFmtId="49" fontId="91" fillId="3" borderId="65" xfId="0" applyNumberFormat="1" applyFont="1" applyFill="1" applyBorder="1" applyAlignment="1" applyProtection="1">
      <alignment horizontal="center" vertical="center" wrapText="1"/>
      <protection locked="0"/>
    </xf>
    <xf numFmtId="0" fontId="91" fillId="3" borderId="61" xfId="0" applyFont="1" applyFill="1" applyBorder="1" applyAlignment="1" applyProtection="1">
      <alignment horizontal="center" vertical="center" wrapText="1"/>
      <protection locked="0"/>
    </xf>
    <xf numFmtId="0" fontId="91" fillId="3" borderId="57" xfId="0" applyFont="1" applyFill="1" applyBorder="1" applyAlignment="1" applyProtection="1">
      <alignment horizontal="center" vertical="center" wrapText="1"/>
      <protection locked="0"/>
    </xf>
    <xf numFmtId="0" fontId="3" fillId="2" borderId="24"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169" fontId="57" fillId="0" borderId="65" xfId="0" applyNumberFormat="1" applyFont="1" applyBorder="1" applyAlignment="1" applyProtection="1">
      <alignment horizontal="center" vertical="center"/>
      <protection locked="0"/>
    </xf>
    <xf numFmtId="169" fontId="57" fillId="0" borderId="61" xfId="0" applyNumberFormat="1" applyFont="1" applyBorder="1" applyAlignment="1" applyProtection="1">
      <alignment horizontal="center" vertical="center"/>
      <protection locked="0"/>
    </xf>
    <xf numFmtId="164" fontId="57" fillId="0" borderId="32" xfId="0" applyNumberFormat="1" applyFont="1" applyBorder="1" applyAlignment="1" applyProtection="1">
      <alignment horizontal="center" vertical="center"/>
      <protection locked="0"/>
    </xf>
    <xf numFmtId="164" fontId="57" fillId="0" borderId="6" xfId="0" applyNumberFormat="1" applyFont="1" applyBorder="1" applyAlignment="1" applyProtection="1">
      <alignment horizontal="center" vertical="center"/>
      <protection locked="0"/>
    </xf>
    <xf numFmtId="0" fontId="46" fillId="0" borderId="16" xfId="0" applyFont="1" applyBorder="1" applyAlignment="1">
      <alignment horizontal="center" vertical="center" wrapText="1"/>
    </xf>
    <xf numFmtId="0" fontId="1" fillId="0" borderId="14" xfId="0" applyFont="1" applyBorder="1" applyAlignment="1">
      <alignment horizontal="center" vertical="center" wrapText="1"/>
    </xf>
    <xf numFmtId="168" fontId="55" fillId="3" borderId="16" xfId="0" applyNumberFormat="1" applyFont="1" applyFill="1" applyBorder="1" applyAlignment="1">
      <alignment horizontal="center" vertical="center" wrapText="1"/>
    </xf>
    <xf numFmtId="0" fontId="55" fillId="3" borderId="34" xfId="0" applyFont="1" applyFill="1" applyBorder="1" applyAlignment="1">
      <alignment horizontal="center" vertical="center" wrapText="1"/>
    </xf>
    <xf numFmtId="0" fontId="55" fillId="3" borderId="14" xfId="0" applyFont="1" applyFill="1" applyBorder="1" applyAlignment="1">
      <alignment horizontal="center" vertical="center" wrapText="1"/>
    </xf>
    <xf numFmtId="0" fontId="41" fillId="3" borderId="133" xfId="0" applyFont="1" applyFill="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164" fontId="72" fillId="3" borderId="89" xfId="0" applyNumberFormat="1" applyFont="1" applyFill="1" applyBorder="1" applyAlignment="1" applyProtection="1">
      <alignment horizontal="left" vertical="top"/>
      <protection locked="0"/>
    </xf>
    <xf numFmtId="164" fontId="10" fillId="3" borderId="6" xfId="0" applyNumberFormat="1" applyFont="1" applyFill="1" applyBorder="1" applyAlignment="1" applyProtection="1">
      <alignment horizontal="center" vertical="center"/>
    </xf>
    <xf numFmtId="168" fontId="76" fillId="3" borderId="66" xfId="0" applyNumberFormat="1" applyFont="1" applyFill="1" applyBorder="1" applyAlignment="1">
      <alignment horizontal="center" vertical="center" wrapText="1"/>
    </xf>
    <xf numFmtId="0" fontId="61" fillId="0" borderId="20" xfId="0" applyFont="1" applyBorder="1" applyAlignment="1">
      <alignment horizontal="center" vertical="center" wrapText="1"/>
    </xf>
    <xf numFmtId="0" fontId="61" fillId="0" borderId="84" xfId="0" applyFont="1" applyBorder="1" applyAlignment="1">
      <alignment horizontal="center" vertical="center" wrapText="1"/>
    </xf>
    <xf numFmtId="0" fontId="60" fillId="22" borderId="66" xfId="0" applyFont="1" applyFill="1" applyBorder="1" applyAlignment="1">
      <alignment horizontal="left" vertical="top" wrapText="1"/>
    </xf>
    <xf numFmtId="0" fontId="14" fillId="22" borderId="20" xfId="0" applyFont="1" applyFill="1" applyBorder="1" applyAlignment="1">
      <alignment horizontal="left" vertical="top"/>
    </xf>
    <xf numFmtId="0" fontId="14" fillId="22" borderId="109" xfId="0" applyFont="1" applyFill="1" applyBorder="1" applyAlignment="1">
      <alignment horizontal="left" vertical="top"/>
    </xf>
    <xf numFmtId="0" fontId="14" fillId="22" borderId="66" xfId="0" applyFont="1" applyFill="1" applyBorder="1" applyAlignment="1">
      <alignment horizontal="left" vertical="top"/>
    </xf>
    <xf numFmtId="0" fontId="14" fillId="22" borderId="49" xfId="0" applyFont="1" applyFill="1" applyBorder="1" applyAlignment="1">
      <alignment horizontal="left" vertical="top"/>
    </xf>
    <xf numFmtId="0" fontId="14" fillId="22" borderId="17" xfId="0" applyFont="1" applyFill="1" applyBorder="1" applyAlignment="1">
      <alignment horizontal="left" vertical="top"/>
    </xf>
    <xf numFmtId="0" fontId="14" fillId="22" borderId="136" xfId="0" applyFont="1" applyFill="1" applyBorder="1" applyAlignment="1">
      <alignment horizontal="left" vertical="top"/>
    </xf>
    <xf numFmtId="169" fontId="48" fillId="0" borderId="65" xfId="0" applyNumberFormat="1" applyFont="1" applyBorder="1" applyAlignment="1" applyProtection="1">
      <alignment horizontal="center" vertical="center"/>
      <protection locked="0"/>
    </xf>
    <xf numFmtId="169" fontId="48" fillId="0" borderId="61" xfId="0" applyNumberFormat="1" applyFont="1" applyBorder="1" applyAlignment="1" applyProtection="1">
      <alignment horizontal="center" vertical="center"/>
      <protection locked="0"/>
    </xf>
    <xf numFmtId="164" fontId="48" fillId="0" borderId="32" xfId="0" applyNumberFormat="1" applyFont="1" applyBorder="1" applyAlignment="1" applyProtection="1">
      <alignment horizontal="center" vertical="center"/>
      <protection locked="0"/>
    </xf>
    <xf numFmtId="164" fontId="48" fillId="0" borderId="6" xfId="0" applyNumberFormat="1" applyFont="1" applyBorder="1" applyAlignment="1" applyProtection="1">
      <alignment horizontal="center" vertical="center"/>
      <protection locked="0"/>
    </xf>
    <xf numFmtId="164" fontId="53" fillId="3" borderId="89" xfId="0" applyNumberFormat="1" applyFont="1" applyFill="1" applyBorder="1" applyAlignment="1" applyProtection="1">
      <alignment horizontal="left" vertical="top"/>
      <protection locked="0"/>
    </xf>
    <xf numFmtId="1" fontId="10" fillId="3" borderId="32" xfId="0" applyNumberFormat="1" applyFont="1" applyFill="1" applyBorder="1" applyAlignment="1" applyProtection="1">
      <alignment horizontal="center" vertical="center" wrapText="1"/>
    </xf>
    <xf numFmtId="1" fontId="10" fillId="3" borderId="6" xfId="0" applyNumberFormat="1" applyFont="1" applyFill="1" applyBorder="1" applyAlignment="1" applyProtection="1">
      <alignment horizontal="center" vertical="center" wrapText="1"/>
    </xf>
    <xf numFmtId="171" fontId="62" fillId="3" borderId="67" xfId="0" applyNumberFormat="1" applyFont="1" applyFill="1" applyBorder="1" applyAlignment="1">
      <alignment horizontal="center" vertical="center" wrapText="1"/>
    </xf>
    <xf numFmtId="171" fontId="62" fillId="3" borderId="68" xfId="0" applyNumberFormat="1" applyFont="1" applyFill="1" applyBorder="1" applyAlignment="1">
      <alignment horizontal="center" vertical="center" wrapText="1"/>
    </xf>
    <xf numFmtId="0" fontId="7" fillId="12" borderId="91"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87" fillId="22" borderId="5" xfId="0" applyFont="1" applyFill="1" applyBorder="1" applyAlignment="1">
      <alignment horizontal="center" vertical="center" wrapText="1"/>
    </xf>
    <xf numFmtId="0" fontId="87" fillId="22" borderId="37" xfId="0" applyFont="1" applyFill="1" applyBorder="1" applyAlignment="1">
      <alignment horizontal="center" vertical="center" wrapText="1"/>
    </xf>
    <xf numFmtId="0" fontId="87" fillId="22" borderId="0" xfId="0" applyFont="1" applyFill="1" applyBorder="1" applyAlignment="1">
      <alignment horizontal="center" vertical="center" wrapText="1"/>
    </xf>
    <xf numFmtId="0" fontId="87" fillId="22" borderId="7" xfId="0" applyFont="1" applyFill="1" applyBorder="1" applyAlignment="1">
      <alignment horizontal="center" vertical="center" wrapText="1"/>
    </xf>
    <xf numFmtId="0" fontId="87" fillId="22" borderId="9" xfId="0" applyFont="1" applyFill="1" applyBorder="1" applyAlignment="1">
      <alignment horizontal="center" vertical="center" wrapText="1"/>
    </xf>
    <xf numFmtId="0" fontId="87" fillId="22" borderId="8" xfId="0" applyFont="1" applyFill="1" applyBorder="1" applyAlignment="1">
      <alignment horizontal="center" vertical="center" wrapText="1"/>
    </xf>
    <xf numFmtId="49" fontId="90" fillId="3" borderId="65" xfId="0" applyNumberFormat="1" applyFont="1" applyFill="1" applyBorder="1" applyAlignment="1" applyProtection="1">
      <alignment horizontal="center" vertical="center" wrapText="1"/>
      <protection locked="0"/>
    </xf>
    <xf numFmtId="0" fontId="90" fillId="3" borderId="61" xfId="0" applyFont="1" applyFill="1" applyBorder="1" applyAlignment="1" applyProtection="1">
      <alignment horizontal="center" vertical="center" wrapText="1"/>
      <protection locked="0"/>
    </xf>
    <xf numFmtId="0" fontId="90" fillId="3" borderId="57" xfId="0" applyFont="1" applyFill="1" applyBorder="1" applyAlignment="1" applyProtection="1">
      <alignment horizontal="center" vertical="center" wrapText="1"/>
      <protection locked="0"/>
    </xf>
    <xf numFmtId="0" fontId="42" fillId="5" borderId="0" xfId="0" applyFont="1" applyFill="1" applyBorder="1" applyAlignment="1">
      <alignment horizontal="center" vertical="center" wrapText="1"/>
    </xf>
    <xf numFmtId="0" fontId="10" fillId="5" borderId="9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0" fillId="5" borderId="9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4" fillId="5" borderId="9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55" fillId="5" borderId="7" xfId="0" applyFont="1" applyFill="1" applyBorder="1" applyAlignment="1">
      <alignment horizontal="center" vertical="center" wrapText="1"/>
    </xf>
    <xf numFmtId="170" fontId="46" fillId="3" borderId="18" xfId="0" applyNumberFormat="1" applyFont="1" applyFill="1" applyBorder="1" applyAlignment="1">
      <alignment horizontal="left" vertical="center"/>
    </xf>
    <xf numFmtId="0" fontId="46" fillId="3" borderId="109" xfId="0" applyFont="1" applyFill="1" applyBorder="1" applyAlignment="1">
      <alignment horizontal="left" vertical="center"/>
    </xf>
    <xf numFmtId="0" fontId="60" fillId="3" borderId="66" xfId="0" applyFont="1" applyFill="1" applyBorder="1" applyAlignment="1">
      <alignment horizontal="left" vertical="top" wrapText="1"/>
    </xf>
    <xf numFmtId="0" fontId="60" fillId="0" borderId="20" xfId="0" applyFont="1" applyBorder="1" applyAlignment="1">
      <alignment horizontal="left" vertical="top"/>
    </xf>
    <xf numFmtId="0" fontId="60" fillId="0" borderId="109" xfId="0" applyFont="1" applyBorder="1" applyAlignment="1">
      <alignment horizontal="left" vertical="top"/>
    </xf>
    <xf numFmtId="0" fontId="60" fillId="0" borderId="66" xfId="0" applyFont="1" applyBorder="1" applyAlignment="1">
      <alignment horizontal="left" vertical="top"/>
    </xf>
    <xf numFmtId="0" fontId="60" fillId="0" borderId="16" xfId="0" applyFont="1" applyBorder="1" applyAlignment="1">
      <alignment horizontal="left" vertical="top"/>
    </xf>
    <xf numFmtId="0" fontId="60" fillId="0" borderId="34" xfId="0" applyFont="1" applyBorder="1" applyAlignment="1">
      <alignment horizontal="left" vertical="top"/>
    </xf>
    <xf numFmtId="0" fontId="60" fillId="0" borderId="106" xfId="0" applyFont="1" applyBorder="1" applyAlignment="1">
      <alignment horizontal="left" vertical="top"/>
    </xf>
    <xf numFmtId="0" fontId="37" fillId="9" borderId="4" xfId="0" applyFont="1" applyFill="1" applyBorder="1" applyAlignment="1">
      <alignment horizontal="center" vertical="center" wrapText="1"/>
    </xf>
    <xf numFmtId="0" fontId="37" fillId="9" borderId="2" xfId="0" applyFont="1" applyFill="1" applyBorder="1" applyAlignment="1">
      <alignment horizontal="center" vertical="center" wrapText="1"/>
    </xf>
    <xf numFmtId="168" fontId="71" fillId="7" borderId="122" xfId="0" applyNumberFormat="1" applyFont="1" applyFill="1" applyBorder="1" applyAlignment="1">
      <alignment horizontal="left" vertical="center" wrapText="1"/>
    </xf>
    <xf numFmtId="0" fontId="71" fillId="7" borderId="121" xfId="0" applyFont="1" applyFill="1" applyBorder="1" applyAlignment="1">
      <alignment horizontal="left" vertical="center" wrapText="1"/>
    </xf>
    <xf numFmtId="0" fontId="71" fillId="7" borderId="120" xfId="0" applyFont="1" applyFill="1" applyBorder="1" applyAlignment="1">
      <alignment horizontal="left" vertical="center" wrapText="1"/>
    </xf>
    <xf numFmtId="170" fontId="7" fillId="3" borderId="19" xfId="0" applyNumberFormat="1" applyFont="1" applyFill="1" applyBorder="1" applyAlignment="1">
      <alignment horizontal="left" vertical="center"/>
    </xf>
    <xf numFmtId="0" fontId="0" fillId="0" borderId="106" xfId="0" applyBorder="1" applyAlignment="1">
      <alignment horizontal="left" vertical="center"/>
    </xf>
    <xf numFmtId="164" fontId="64" fillId="22" borderId="56" xfId="0" applyNumberFormat="1" applyFont="1" applyFill="1" applyBorder="1" applyAlignment="1" applyProtection="1">
      <alignment horizontal="left" vertical="top" wrapText="1"/>
    </xf>
    <xf numFmtId="0" fontId="64" fillId="22" borderId="26" xfId="0" applyFont="1" applyFill="1" applyBorder="1" applyAlignment="1">
      <alignment horizontal="left" vertical="top" wrapText="1"/>
    </xf>
    <xf numFmtId="0" fontId="64" fillId="22" borderId="107" xfId="0" applyFont="1" applyFill="1" applyBorder="1" applyAlignment="1">
      <alignment horizontal="left" vertical="top" wrapText="1"/>
    </xf>
    <xf numFmtId="0" fontId="64" fillId="22" borderId="56" xfId="0" applyFont="1" applyFill="1" applyBorder="1" applyAlignment="1">
      <alignment horizontal="left" vertical="top" wrapText="1"/>
    </xf>
    <xf numFmtId="0" fontId="64" fillId="22" borderId="30" xfId="0" applyFont="1" applyFill="1" applyBorder="1" applyAlignment="1">
      <alignment horizontal="left" vertical="top" wrapText="1"/>
    </xf>
    <xf numFmtId="0" fontId="64" fillId="22" borderId="5" xfId="0" applyFont="1" applyFill="1" applyBorder="1" applyAlignment="1">
      <alignment horizontal="left" vertical="top" wrapText="1"/>
    </xf>
    <xf numFmtId="0" fontId="64" fillId="22" borderId="110" xfId="0" applyFont="1" applyFill="1" applyBorder="1" applyAlignment="1">
      <alignment horizontal="left" vertical="top" wrapText="1"/>
    </xf>
    <xf numFmtId="0" fontId="38" fillId="5" borderId="4" xfId="0" applyFont="1" applyFill="1" applyBorder="1" applyAlignment="1">
      <alignment horizontal="center" vertical="center" wrapText="1"/>
    </xf>
    <xf numFmtId="0" fontId="40" fillId="5" borderId="2" xfId="0" applyFont="1" applyFill="1" applyBorder="1" applyAlignment="1">
      <alignment vertical="center" wrapText="1"/>
    </xf>
    <xf numFmtId="0" fontId="36" fillId="4" borderId="50" xfId="0" applyFont="1" applyFill="1" applyBorder="1" applyAlignment="1">
      <alignment horizontal="center" vertical="center" wrapText="1"/>
    </xf>
    <xf numFmtId="0" fontId="39" fillId="4" borderId="53" xfId="0" applyFont="1" applyFill="1" applyBorder="1" applyAlignment="1">
      <alignment vertical="center" wrapText="1"/>
    </xf>
    <xf numFmtId="0" fontId="81" fillId="3" borderId="13" xfId="0" applyFont="1" applyFill="1" applyBorder="1" applyAlignment="1" applyProtection="1">
      <alignment horizontal="left" vertical="top" wrapText="1"/>
      <protection locked="0"/>
    </xf>
    <xf numFmtId="0" fontId="82" fillId="3" borderId="20" xfId="0" applyFont="1" applyFill="1" applyBorder="1" applyAlignment="1">
      <alignment horizontal="left" vertical="top" wrapText="1"/>
    </xf>
    <xf numFmtId="0" fontId="82" fillId="3" borderId="109" xfId="0" applyFont="1" applyFill="1" applyBorder="1" applyAlignment="1">
      <alignment horizontal="left" vertical="top" wrapText="1"/>
    </xf>
    <xf numFmtId="0" fontId="44" fillId="5" borderId="0" xfId="0" applyFont="1" applyFill="1" applyBorder="1" applyAlignment="1">
      <alignment horizontal="center" vertical="center" wrapText="1"/>
    </xf>
    <xf numFmtId="0" fontId="27" fillId="5" borderId="0" xfId="0" applyFont="1" applyFill="1" applyBorder="1" applyAlignment="1">
      <alignment horizontal="center" vertical="center" wrapText="1"/>
    </xf>
    <xf numFmtId="164" fontId="79" fillId="3" borderId="25" xfId="0" applyNumberFormat="1" applyFont="1" applyFill="1" applyBorder="1" applyAlignment="1">
      <alignment horizontal="left" vertical="top" wrapText="1"/>
    </xf>
    <xf numFmtId="0" fontId="80" fillId="3" borderId="26" xfId="0" applyFont="1" applyFill="1" applyBorder="1" applyAlignment="1">
      <alignment horizontal="left" vertical="top" wrapText="1"/>
    </xf>
    <xf numFmtId="0" fontId="80" fillId="3" borderId="107" xfId="0" applyFont="1" applyFill="1" applyBorder="1" applyAlignment="1">
      <alignment horizontal="left" vertical="top" wrapText="1"/>
    </xf>
    <xf numFmtId="0" fontId="32" fillId="3" borderId="9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15" fillId="3" borderId="13" xfId="0" applyFont="1" applyFill="1" applyBorder="1" applyAlignment="1" applyProtection="1">
      <alignment horizontal="left" vertical="top" wrapText="1"/>
      <protection locked="0"/>
    </xf>
    <xf numFmtId="0" fontId="81" fillId="0" borderId="20" xfId="0" applyFont="1" applyBorder="1" applyAlignment="1">
      <alignment horizontal="left" vertical="top" wrapText="1"/>
    </xf>
    <xf numFmtId="0" fontId="81" fillId="0" borderId="109" xfId="0" applyFont="1" applyBorder="1" applyAlignment="1">
      <alignment horizontal="left" vertical="top" wrapText="1"/>
    </xf>
    <xf numFmtId="0" fontId="66" fillId="3" borderId="13" xfId="0" applyFont="1" applyFill="1" applyBorder="1" applyAlignment="1" applyProtection="1">
      <alignment horizontal="left" vertical="top" wrapText="1"/>
      <protection locked="0"/>
    </xf>
    <xf numFmtId="0" fontId="0" fillId="0" borderId="20" xfId="0" applyBorder="1" applyAlignment="1">
      <alignment horizontal="left" vertical="top" wrapText="1"/>
    </xf>
    <xf numFmtId="0" fontId="0" fillId="0" borderId="109" xfId="0" applyBorder="1" applyAlignment="1">
      <alignment horizontal="left" vertical="top" wrapText="1"/>
    </xf>
    <xf numFmtId="0" fontId="15" fillId="3" borderId="13" xfId="0" applyFont="1" applyFill="1" applyBorder="1" applyAlignment="1" applyProtection="1">
      <alignment horizontal="left" vertical="center" wrapText="1"/>
      <protection locked="0"/>
    </xf>
    <xf numFmtId="0" fontId="45" fillId="3" borderId="20" xfId="0" applyFont="1" applyFill="1" applyBorder="1" applyAlignment="1">
      <alignment horizontal="left" vertical="center" wrapText="1"/>
    </xf>
    <xf numFmtId="0" fontId="45" fillId="3" borderId="109" xfId="0" applyFont="1" applyFill="1" applyBorder="1" applyAlignment="1">
      <alignment horizontal="left" vertical="center" wrapText="1"/>
    </xf>
    <xf numFmtId="1" fontId="25" fillId="0" borderId="93" xfId="0" applyNumberFormat="1" applyFont="1" applyBorder="1" applyAlignment="1">
      <alignment horizontal="center" vertical="center" wrapText="1"/>
    </xf>
    <xf numFmtId="0" fontId="27" fillId="0" borderId="94" xfId="0" applyFont="1" applyBorder="1" applyAlignment="1">
      <alignment horizontal="center" vertical="center" wrapText="1"/>
    </xf>
    <xf numFmtId="167" fontId="25" fillId="0" borderId="18" xfId="0" applyNumberFormat="1" applyFont="1" applyBorder="1" applyAlignment="1">
      <alignment horizontal="center" vertical="center" wrapText="1"/>
    </xf>
    <xf numFmtId="167" fontId="27" fillId="0" borderId="28" xfId="0" applyNumberFormat="1" applyFont="1" applyBorder="1" applyAlignment="1">
      <alignment horizontal="center" vertical="center" wrapText="1"/>
    </xf>
    <xf numFmtId="1" fontId="34" fillId="8" borderId="61" xfId="0" applyNumberFormat="1" applyFont="1" applyFill="1" applyBorder="1" applyAlignment="1">
      <alignment horizontal="center" vertical="center" wrapText="1"/>
    </xf>
    <xf numFmtId="0" fontId="44" fillId="8" borderId="114" xfId="0" applyFont="1" applyFill="1" applyBorder="1" applyAlignment="1">
      <alignment horizontal="center" vertical="center" wrapText="1"/>
    </xf>
    <xf numFmtId="1" fontId="34" fillId="9" borderId="61" xfId="0" applyNumberFormat="1" applyFont="1" applyFill="1" applyBorder="1" applyAlignment="1">
      <alignment horizontal="center" vertical="center" wrapText="1"/>
    </xf>
    <xf numFmtId="0" fontId="44" fillId="9" borderId="114" xfId="0" applyFont="1" applyFill="1" applyBorder="1" applyAlignment="1">
      <alignment horizontal="center" vertical="center" wrapText="1"/>
    </xf>
    <xf numFmtId="1" fontId="42" fillId="10" borderId="59" xfId="0" applyNumberFormat="1" applyFont="1" applyFill="1" applyBorder="1" applyAlignment="1">
      <alignment horizontal="center" vertical="center" wrapText="1"/>
    </xf>
    <xf numFmtId="0" fontId="43" fillId="10" borderId="115" xfId="0" applyFont="1" applyFill="1" applyBorder="1" applyAlignment="1">
      <alignment horizontal="center" vertical="center" wrapText="1"/>
    </xf>
    <xf numFmtId="1" fontId="25" fillId="0" borderId="39" xfId="0" applyNumberFormat="1" applyFont="1" applyBorder="1" applyAlignment="1">
      <alignment horizontal="center" vertical="center" wrapText="1"/>
    </xf>
    <xf numFmtId="1" fontId="27" fillId="0" borderId="18" xfId="0" applyNumberFormat="1" applyFont="1" applyBorder="1" applyAlignment="1">
      <alignment horizontal="center" vertical="center" wrapText="1"/>
    </xf>
    <xf numFmtId="0" fontId="42" fillId="8" borderId="60" xfId="0" applyFont="1" applyFill="1" applyBorder="1" applyAlignment="1">
      <alignment horizontal="center" vertical="center" wrapText="1"/>
    </xf>
    <xf numFmtId="0" fontId="43" fillId="8" borderId="61" xfId="0" applyFont="1" applyFill="1" applyBorder="1" applyAlignment="1">
      <alignment horizontal="center" vertical="center" wrapText="1"/>
    </xf>
    <xf numFmtId="1" fontId="25" fillId="3" borderId="39" xfId="0" applyNumberFormat="1" applyFont="1" applyFill="1" applyBorder="1" applyAlignment="1">
      <alignment horizontal="center" vertical="center" wrapText="1"/>
    </xf>
    <xf numFmtId="0" fontId="27" fillId="3" borderId="18" xfId="0" applyFont="1" applyFill="1" applyBorder="1" applyAlignment="1">
      <alignment horizontal="center" vertical="center" wrapText="1"/>
    </xf>
    <xf numFmtId="0" fontId="88" fillId="9" borderId="60" xfId="0" applyFont="1" applyFill="1" applyBorder="1" applyAlignment="1">
      <alignment horizontal="center" vertical="center" wrapText="1"/>
    </xf>
    <xf numFmtId="0" fontId="89" fillId="9" borderId="61" xfId="0" applyFont="1" applyFill="1" applyBorder="1" applyAlignment="1">
      <alignment horizontal="center" vertical="center" wrapText="1"/>
    </xf>
    <xf numFmtId="0" fontId="27" fillId="0" borderId="18" xfId="0" applyFont="1" applyBorder="1" applyAlignment="1">
      <alignment horizontal="center" vertical="center" wrapText="1"/>
    </xf>
    <xf numFmtId="1" fontId="25" fillId="10" borderId="58" xfId="0" applyNumberFormat="1" applyFont="1" applyFill="1" applyBorder="1" applyAlignment="1">
      <alignment horizontal="center" vertical="center" wrapText="1"/>
    </xf>
    <xf numFmtId="0" fontId="27" fillId="10" borderId="59"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5" fillId="5" borderId="5" xfId="0" applyFont="1" applyFill="1" applyBorder="1" applyAlignment="1">
      <alignment horizontal="center" wrapText="1"/>
    </xf>
    <xf numFmtId="0" fontId="45" fillId="5" borderId="37" xfId="0" applyFont="1" applyFill="1" applyBorder="1" applyAlignment="1">
      <alignment horizontal="center" wrapText="1"/>
    </xf>
    <xf numFmtId="0" fontId="44" fillId="5" borderId="12" xfId="0" applyFont="1" applyFill="1" applyBorder="1" applyAlignment="1">
      <alignment horizontal="center" vertical="center" wrapText="1"/>
    </xf>
    <xf numFmtId="0" fontId="45" fillId="5" borderId="0" xfId="0" applyFont="1" applyFill="1" applyBorder="1" applyAlignment="1">
      <alignment horizontal="center" wrapText="1"/>
    </xf>
    <xf numFmtId="0" fontId="45" fillId="5" borderId="7" xfId="0" applyFont="1" applyFill="1" applyBorder="1" applyAlignment="1">
      <alignment horizontal="center" wrapText="1"/>
    </xf>
    <xf numFmtId="0" fontId="24" fillId="3" borderId="11" xfId="0" applyFont="1" applyFill="1" applyBorder="1" applyAlignment="1">
      <alignment horizontal="center" vertical="center" wrapText="1"/>
    </xf>
    <xf numFmtId="0" fontId="28" fillId="3" borderId="38" xfId="0" applyFont="1" applyFill="1" applyBorder="1" applyAlignment="1">
      <alignment horizontal="center" vertical="center" wrapText="1"/>
    </xf>
    <xf numFmtId="1" fontId="25" fillId="0" borderId="11" xfId="0" applyNumberFormat="1" applyFont="1" applyBorder="1" applyAlignment="1">
      <alignment horizontal="center" vertical="center" wrapText="1"/>
    </xf>
    <xf numFmtId="0" fontId="27" fillId="0" borderId="38" xfId="0" applyFont="1" applyBorder="1" applyAlignment="1">
      <alignment horizontal="center" vertical="center" wrapText="1"/>
    </xf>
    <xf numFmtId="0" fontId="83" fillId="19" borderId="11" xfId="0" applyNumberFormat="1" applyFont="1" applyFill="1" applyBorder="1" applyAlignment="1">
      <alignment horizontal="center" vertical="center" wrapText="1"/>
    </xf>
    <xf numFmtId="0" fontId="83" fillId="19" borderId="5" xfId="0" applyNumberFormat="1" applyFont="1" applyFill="1" applyBorder="1" applyAlignment="1">
      <alignment horizontal="center" vertical="center"/>
    </xf>
    <xf numFmtId="0" fontId="83" fillId="19" borderId="37" xfId="0" applyNumberFormat="1" applyFont="1" applyFill="1" applyBorder="1" applyAlignment="1">
      <alignment horizontal="center" vertical="center"/>
    </xf>
    <xf numFmtId="0" fontId="83" fillId="19" borderId="12" xfId="0" applyNumberFormat="1" applyFont="1" applyFill="1" applyBorder="1" applyAlignment="1">
      <alignment horizontal="center" vertical="center"/>
    </xf>
    <xf numFmtId="0" fontId="83" fillId="19" borderId="0" xfId="0" applyNumberFormat="1" applyFont="1" applyFill="1" applyAlignment="1">
      <alignment horizontal="center" vertical="center"/>
    </xf>
    <xf numFmtId="0" fontId="83" fillId="19" borderId="7" xfId="0" applyNumberFormat="1" applyFont="1" applyFill="1" applyBorder="1" applyAlignment="1">
      <alignment horizontal="center" vertical="center"/>
    </xf>
    <xf numFmtId="0" fontId="83" fillId="19" borderId="0" xfId="0" applyNumberFormat="1" applyFont="1" applyFill="1" applyBorder="1" applyAlignment="1">
      <alignment horizontal="center" vertical="center"/>
    </xf>
    <xf numFmtId="1" fontId="34" fillId="5" borderId="51" xfId="0" applyNumberFormat="1" applyFont="1" applyFill="1" applyBorder="1" applyAlignment="1">
      <alignment horizontal="center" vertical="center" wrapText="1"/>
    </xf>
    <xf numFmtId="1" fontId="44" fillId="5" borderId="52" xfId="0" applyNumberFormat="1" applyFont="1" applyFill="1" applyBorder="1" applyAlignment="1">
      <alignment horizontal="center" vertical="center" wrapText="1"/>
    </xf>
    <xf numFmtId="168" fontId="42" fillId="5" borderId="54" xfId="0" applyNumberFormat="1" applyFont="1" applyFill="1" applyBorder="1" applyAlignment="1">
      <alignment horizontal="center" vertical="center" wrapText="1"/>
    </xf>
    <xf numFmtId="168" fontId="43" fillId="5" borderId="51" xfId="0" applyNumberFormat="1" applyFont="1" applyFill="1" applyBorder="1" applyAlignment="1">
      <alignment horizontal="center" vertical="center" wrapText="1"/>
    </xf>
    <xf numFmtId="0" fontId="46" fillId="0" borderId="122" xfId="0" applyFont="1" applyBorder="1" applyAlignment="1">
      <alignment horizontal="center" vertical="center" wrapText="1"/>
    </xf>
    <xf numFmtId="0" fontId="46" fillId="0" borderId="123" xfId="0" applyFont="1" applyBorder="1" applyAlignment="1">
      <alignment horizontal="center" vertical="center" wrapText="1"/>
    </xf>
    <xf numFmtId="168" fontId="7" fillId="3" borderId="122" xfId="0" applyNumberFormat="1" applyFont="1" applyFill="1" applyBorder="1" applyAlignment="1">
      <alignment horizontal="center" vertical="center" wrapText="1"/>
    </xf>
    <xf numFmtId="0" fontId="7" fillId="3" borderId="121" xfId="0" applyFont="1" applyFill="1" applyBorder="1" applyAlignment="1">
      <alignment horizontal="center" vertical="center" wrapText="1"/>
    </xf>
    <xf numFmtId="0" fontId="7" fillId="3" borderId="123" xfId="0" applyFont="1" applyFill="1" applyBorder="1" applyAlignment="1">
      <alignment horizontal="center" vertical="center" wrapText="1"/>
    </xf>
    <xf numFmtId="49" fontId="30" fillId="22" borderId="61" xfId="0" applyNumberFormat="1" applyFont="1" applyFill="1" applyBorder="1" applyAlignment="1" applyProtection="1">
      <alignment horizontal="center" vertical="center" wrapText="1"/>
      <protection locked="0"/>
    </xf>
    <xf numFmtId="0" fontId="30" fillId="22" borderId="61" xfId="0" applyFont="1" applyFill="1" applyBorder="1" applyAlignment="1" applyProtection="1">
      <alignment horizontal="center" vertical="center" wrapText="1"/>
      <protection locked="0"/>
    </xf>
    <xf numFmtId="0" fontId="30" fillId="22" borderId="21" xfId="0" applyFont="1" applyFill="1" applyBorder="1" applyAlignment="1" applyProtection="1">
      <alignment horizontal="center" vertical="center" wrapText="1"/>
      <protection locked="0"/>
    </xf>
    <xf numFmtId="0" fontId="3" fillId="2" borderId="28" xfId="0" applyFont="1" applyFill="1" applyBorder="1" applyAlignment="1">
      <alignment horizontal="left" vertical="center" wrapText="1"/>
    </xf>
    <xf numFmtId="169" fontId="48" fillId="20" borderId="61" xfId="0" applyNumberFormat="1" applyFont="1" applyFill="1" applyBorder="1" applyAlignment="1" applyProtection="1">
      <alignment horizontal="center" vertical="center"/>
      <protection locked="0"/>
    </xf>
    <xf numFmtId="0" fontId="16" fillId="7" borderId="11" xfId="0" applyFont="1" applyFill="1" applyBorder="1" applyAlignment="1">
      <alignment horizontal="left" vertical="center" wrapText="1"/>
    </xf>
    <xf numFmtId="0" fontId="17" fillId="7" borderId="5" xfId="0" applyFont="1" applyFill="1" applyBorder="1" applyAlignment="1">
      <alignment horizontal="left" vertical="center" wrapText="1"/>
    </xf>
    <xf numFmtId="49" fontId="30" fillId="3" borderId="61" xfId="0" applyNumberFormat="1" applyFont="1" applyFill="1" applyBorder="1" applyAlignment="1" applyProtection="1">
      <alignment horizontal="center" vertical="center" wrapText="1"/>
      <protection locked="0"/>
    </xf>
    <xf numFmtId="0" fontId="30" fillId="3" borderId="61" xfId="0" applyFont="1" applyFill="1" applyBorder="1" applyAlignment="1" applyProtection="1">
      <alignment horizontal="center" vertical="center" wrapText="1"/>
      <protection locked="0"/>
    </xf>
    <xf numFmtId="0" fontId="30" fillId="3" borderId="21" xfId="0" applyFont="1" applyFill="1" applyBorder="1" applyAlignment="1" applyProtection="1">
      <alignment horizontal="center" vertical="center" wrapText="1"/>
      <protection locked="0"/>
    </xf>
    <xf numFmtId="0" fontId="60" fillId="3" borderId="25" xfId="0" applyFont="1" applyFill="1" applyBorder="1" applyAlignment="1" applyProtection="1">
      <alignment horizontal="left" vertical="top" wrapText="1"/>
      <protection locked="0"/>
    </xf>
    <xf numFmtId="0" fontId="6" fillId="3" borderId="26" xfId="0" applyFont="1" applyFill="1" applyBorder="1" applyAlignment="1">
      <alignment horizontal="left" vertical="top" wrapText="1"/>
    </xf>
    <xf numFmtId="0" fontId="67" fillId="3" borderId="25" xfId="0" applyFont="1" applyFill="1" applyBorder="1" applyAlignment="1">
      <alignment horizontal="left" vertical="top" wrapText="1"/>
    </xf>
    <xf numFmtId="0" fontId="22" fillId="3" borderId="26" xfId="0" applyFont="1" applyFill="1" applyBorder="1" applyAlignment="1">
      <alignment horizontal="left" vertical="top" wrapText="1"/>
    </xf>
    <xf numFmtId="0" fontId="22" fillId="3" borderId="27" xfId="0" applyFont="1" applyFill="1" applyBorder="1" applyAlignment="1">
      <alignment horizontal="left" vertical="top" wrapText="1"/>
    </xf>
    <xf numFmtId="168" fontId="1" fillId="3" borderId="25" xfId="0" applyNumberFormat="1" applyFont="1" applyFill="1" applyBorder="1" applyAlignment="1">
      <alignment horizontal="left" vertical="top" wrapText="1"/>
    </xf>
    <xf numFmtId="168" fontId="1" fillId="3" borderId="26" xfId="0" applyNumberFormat="1" applyFont="1" applyFill="1" applyBorder="1" applyAlignment="1">
      <alignment horizontal="left" vertical="top" wrapText="1"/>
    </xf>
    <xf numFmtId="168" fontId="1" fillId="3" borderId="55" xfId="0" applyNumberFormat="1" applyFont="1" applyFill="1" applyBorder="1" applyAlignment="1">
      <alignment horizontal="left" vertical="top" wrapText="1"/>
    </xf>
    <xf numFmtId="0" fontId="18" fillId="7" borderId="5" xfId="0" applyFont="1" applyFill="1" applyBorder="1" applyAlignment="1">
      <alignment horizontal="left" vertical="center"/>
    </xf>
    <xf numFmtId="0" fontId="18" fillId="7" borderId="3" xfId="0" applyFont="1" applyFill="1" applyBorder="1" applyAlignment="1">
      <alignment horizontal="left" vertical="center"/>
    </xf>
    <xf numFmtId="0" fontId="1" fillId="3" borderId="6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9" xfId="0" applyFont="1" applyFill="1" applyBorder="1" applyAlignment="1">
      <alignment horizontal="center" vertical="center" wrapText="1"/>
    </xf>
    <xf numFmtId="170" fontId="7" fillId="3" borderId="18" xfId="0" applyNumberFormat="1" applyFont="1" applyFill="1" applyBorder="1" applyAlignment="1">
      <alignment horizontal="left" vertical="center"/>
    </xf>
    <xf numFmtId="0" fontId="0" fillId="0" borderId="109" xfId="0" applyBorder="1" applyAlignment="1">
      <alignment horizontal="left" vertical="center"/>
    </xf>
    <xf numFmtId="0" fontId="32" fillId="0" borderId="98" xfId="0" applyFont="1" applyBorder="1" applyAlignment="1">
      <alignment horizontal="center" vertical="center"/>
    </xf>
    <xf numFmtId="0" fontId="27" fillId="0" borderId="99" xfId="0" applyFont="1" applyBorder="1" applyAlignment="1">
      <alignment vertical="center"/>
    </xf>
    <xf numFmtId="0" fontId="36" fillId="8" borderId="4" xfId="0" applyFont="1" applyFill="1" applyBorder="1" applyAlignment="1">
      <alignment horizontal="center" vertical="center" wrapText="1"/>
    </xf>
    <xf numFmtId="0" fontId="39" fillId="8" borderId="2" xfId="0" applyFont="1" applyFill="1" applyBorder="1" applyAlignment="1">
      <alignment vertical="center" wrapText="1"/>
    </xf>
    <xf numFmtId="165" fontId="2" fillId="3" borderId="30" xfId="0" applyNumberFormat="1" applyFont="1" applyFill="1" applyBorder="1" applyAlignment="1" applyProtection="1">
      <alignment horizontal="left" vertical="center" wrapText="1"/>
      <protection locked="0"/>
    </xf>
    <xf numFmtId="165" fontId="2" fillId="3" borderId="5" xfId="0" applyNumberFormat="1" applyFont="1" applyFill="1" applyBorder="1" applyAlignment="1" applyProtection="1">
      <alignment horizontal="left" vertical="center" wrapText="1"/>
      <protection locked="0"/>
    </xf>
    <xf numFmtId="165" fontId="2" fillId="3" borderId="3" xfId="0" applyNumberFormat="1" applyFont="1" applyFill="1" applyBorder="1" applyAlignment="1" applyProtection="1">
      <alignment horizontal="left" vertical="center" wrapText="1"/>
      <protection locked="0"/>
    </xf>
    <xf numFmtId="0" fontId="74" fillId="3" borderId="56" xfId="0" applyFont="1" applyFill="1" applyBorder="1" applyAlignment="1">
      <alignment horizontal="left" vertical="top" wrapText="1"/>
    </xf>
    <xf numFmtId="0" fontId="15" fillId="3" borderId="26" xfId="0" applyFont="1" applyFill="1" applyBorder="1" applyAlignment="1">
      <alignment horizontal="left" vertical="top" wrapText="1"/>
    </xf>
    <xf numFmtId="0" fontId="15" fillId="3" borderId="107" xfId="0" applyFont="1" applyFill="1" applyBorder="1" applyAlignment="1">
      <alignment horizontal="left" vertical="top" wrapText="1"/>
    </xf>
    <xf numFmtId="14" fontId="10" fillId="5" borderId="95" xfId="0" applyNumberFormat="1"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38" fillId="5" borderId="41" xfId="0" applyFont="1" applyFill="1" applyBorder="1" applyAlignment="1">
      <alignment horizontal="center" vertical="center" wrapText="1"/>
    </xf>
    <xf numFmtId="0" fontId="40" fillId="5" borderId="42" xfId="0" applyFont="1" applyFill="1" applyBorder="1" applyAlignment="1">
      <alignment vertical="center" wrapText="1"/>
    </xf>
    <xf numFmtId="0" fontId="15" fillId="3" borderId="56" xfId="0" applyFont="1" applyFill="1" applyBorder="1" applyAlignment="1">
      <alignment horizontal="left" vertical="top" wrapText="1"/>
    </xf>
    <xf numFmtId="0" fontId="15" fillId="3" borderId="55" xfId="0" applyFont="1" applyFill="1" applyBorder="1" applyAlignment="1">
      <alignment horizontal="left" vertical="top" wrapText="1"/>
    </xf>
    <xf numFmtId="0" fontId="81" fillId="3" borderId="13" xfId="0" applyFont="1" applyFill="1" applyBorder="1" applyAlignment="1" applyProtection="1">
      <alignment horizontal="left" vertical="center" wrapText="1"/>
      <protection locked="0"/>
    </xf>
    <xf numFmtId="0" fontId="8" fillId="3" borderId="20" xfId="0" applyFont="1" applyFill="1" applyBorder="1" applyAlignment="1">
      <alignment horizontal="left" vertical="top" wrapText="1"/>
    </xf>
    <xf numFmtId="0" fontId="8" fillId="3" borderId="109" xfId="0" applyFont="1" applyFill="1" applyBorder="1" applyAlignment="1">
      <alignment horizontal="left" vertical="top" wrapText="1"/>
    </xf>
    <xf numFmtId="49" fontId="30" fillId="3" borderId="65" xfId="0" applyNumberFormat="1" applyFont="1" applyFill="1" applyBorder="1" applyAlignment="1" applyProtection="1">
      <alignment horizontal="center" vertical="center" wrapText="1"/>
      <protection locked="0"/>
    </xf>
    <xf numFmtId="0" fontId="30" fillId="3" borderId="57" xfId="0" applyFont="1" applyFill="1" applyBorder="1" applyAlignment="1" applyProtection="1">
      <alignment horizontal="center" vertical="center" wrapText="1"/>
      <protection locked="0"/>
    </xf>
    <xf numFmtId="164" fontId="48" fillId="20" borderId="6" xfId="0" applyNumberFormat="1" applyFont="1" applyFill="1" applyBorder="1" applyAlignment="1" applyProtection="1">
      <alignment horizontal="center" vertical="center"/>
      <protection locked="0"/>
    </xf>
    <xf numFmtId="164" fontId="53" fillId="21" borderId="6" xfId="0" applyNumberFormat="1" applyFont="1" applyFill="1" applyBorder="1" applyAlignment="1" applyProtection="1">
      <alignment horizontal="left" vertical="top"/>
      <protection locked="0"/>
    </xf>
    <xf numFmtId="164" fontId="72" fillId="21" borderId="6" xfId="0" applyNumberFormat="1" applyFont="1" applyFill="1" applyBorder="1" applyAlignment="1" applyProtection="1">
      <alignment horizontal="left" vertical="top"/>
      <protection locked="0"/>
    </xf>
    <xf numFmtId="164" fontId="56" fillId="21" borderId="6" xfId="0" applyNumberFormat="1" applyFont="1" applyFill="1" applyBorder="1" applyAlignment="1" applyProtection="1">
      <alignment horizontal="left" vertical="top"/>
      <protection locked="0"/>
    </xf>
    <xf numFmtId="171" fontId="49" fillId="3" borderId="67" xfId="0" applyNumberFormat="1" applyFont="1" applyFill="1" applyBorder="1" applyAlignment="1">
      <alignment horizontal="center" vertical="center" wrapText="1"/>
    </xf>
    <xf numFmtId="171" fontId="49" fillId="3" borderId="68" xfId="0" applyNumberFormat="1" applyFont="1" applyFill="1" applyBorder="1" applyAlignment="1">
      <alignment horizontal="center" vertical="center" wrapText="1"/>
    </xf>
    <xf numFmtId="0" fontId="56" fillId="3" borderId="66" xfId="0" applyFont="1" applyFill="1" applyBorder="1" applyAlignment="1">
      <alignment horizontal="left" vertical="top" wrapText="1"/>
    </xf>
    <xf numFmtId="0" fontId="6" fillId="0" borderId="20" xfId="0" applyFont="1" applyBorder="1" applyAlignment="1">
      <alignment horizontal="left" vertical="top"/>
    </xf>
    <xf numFmtId="0" fontId="6" fillId="0" borderId="109" xfId="0" applyFont="1" applyBorder="1" applyAlignment="1">
      <alignment horizontal="left" vertical="top"/>
    </xf>
    <xf numFmtId="0" fontId="6" fillId="0" borderId="66" xfId="0" applyFont="1" applyBorder="1" applyAlignment="1">
      <alignment horizontal="left" vertical="top"/>
    </xf>
    <xf numFmtId="0" fontId="6" fillId="0" borderId="16" xfId="0" applyFont="1" applyBorder="1" applyAlignment="1">
      <alignment horizontal="left" vertical="top"/>
    </xf>
    <xf numFmtId="0" fontId="6" fillId="0" borderId="34" xfId="0" applyFont="1" applyBorder="1" applyAlignment="1">
      <alignment horizontal="left" vertical="top"/>
    </xf>
    <xf numFmtId="0" fontId="6" fillId="0" borderId="106" xfId="0" applyFont="1" applyBorder="1" applyAlignment="1">
      <alignment horizontal="left" vertical="top"/>
    </xf>
    <xf numFmtId="0" fontId="87" fillId="3" borderId="5" xfId="0" applyFont="1" applyFill="1" applyBorder="1" applyAlignment="1">
      <alignment horizontal="center" vertical="center" wrapText="1"/>
    </xf>
    <xf numFmtId="0" fontId="87" fillId="3" borderId="37" xfId="0" applyFont="1" applyFill="1" applyBorder="1" applyAlignment="1">
      <alignment horizontal="center" vertical="center" wrapText="1"/>
    </xf>
    <xf numFmtId="0" fontId="87" fillId="3" borderId="0" xfId="0" applyFont="1" applyFill="1" applyBorder="1" applyAlignment="1">
      <alignment horizontal="center" vertical="center" wrapText="1"/>
    </xf>
    <xf numFmtId="0" fontId="87" fillId="3" borderId="7" xfId="0" applyFont="1" applyFill="1" applyBorder="1" applyAlignment="1">
      <alignment horizontal="center" vertical="center" wrapText="1"/>
    </xf>
    <xf numFmtId="0" fontId="87" fillId="3" borderId="9" xfId="0" applyFont="1" applyFill="1" applyBorder="1" applyAlignment="1">
      <alignment horizontal="center" vertical="center" wrapText="1"/>
    </xf>
    <xf numFmtId="0" fontId="87" fillId="3" borderId="8"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8" xfId="0" applyFill="1" applyBorder="1" applyAlignment="1">
      <alignment horizontal="center" vertical="center" wrapText="1"/>
    </xf>
    <xf numFmtId="0" fontId="14" fillId="0" borderId="20" xfId="0" applyFont="1" applyBorder="1" applyAlignment="1">
      <alignment horizontal="left" vertical="top"/>
    </xf>
    <xf numFmtId="0" fontId="14" fillId="0" borderId="109" xfId="0" applyFont="1" applyBorder="1" applyAlignment="1">
      <alignment horizontal="left" vertical="top"/>
    </xf>
    <xf numFmtId="0" fontId="14" fillId="0" borderId="66" xfId="0" applyFont="1" applyBorder="1" applyAlignment="1">
      <alignment horizontal="left" vertical="top"/>
    </xf>
    <xf numFmtId="0" fontId="14" fillId="0" borderId="16" xfId="0" applyFont="1" applyBorder="1" applyAlignment="1">
      <alignment horizontal="left" vertical="top"/>
    </xf>
    <xf numFmtId="0" fontId="14" fillId="0" borderId="34" xfId="0" applyFont="1" applyBorder="1" applyAlignment="1">
      <alignment horizontal="left" vertical="top"/>
    </xf>
    <xf numFmtId="0" fontId="14" fillId="0" borderId="106" xfId="0" applyFont="1" applyBorder="1" applyAlignment="1">
      <alignment horizontal="left" vertical="top"/>
    </xf>
    <xf numFmtId="0" fontId="43" fillId="0" borderId="87" xfId="0" applyFont="1" applyBorder="1" applyAlignment="1">
      <alignment horizontal="left" vertical="center" wrapText="1"/>
    </xf>
    <xf numFmtId="0" fontId="0" fillId="0" borderId="87" xfId="0" applyBorder="1" applyAlignment="1">
      <alignment horizontal="left" vertical="center" wrapText="1"/>
    </xf>
    <xf numFmtId="0" fontId="14" fillId="3" borderId="20" xfId="0" applyFont="1" applyFill="1" applyBorder="1" applyAlignment="1">
      <alignment horizontal="left" vertical="top"/>
    </xf>
    <xf numFmtId="0" fontId="14" fillId="3" borderId="109" xfId="0" applyFont="1" applyFill="1" applyBorder="1" applyAlignment="1">
      <alignment horizontal="left" vertical="top"/>
    </xf>
    <xf numFmtId="0" fontId="14" fillId="3" borderId="66" xfId="0" applyFont="1" applyFill="1" applyBorder="1" applyAlignment="1">
      <alignment horizontal="left" vertical="top"/>
    </xf>
    <xf numFmtId="0" fontId="14" fillId="3" borderId="16" xfId="0" applyFont="1" applyFill="1" applyBorder="1" applyAlignment="1">
      <alignment horizontal="left" vertical="top"/>
    </xf>
    <xf numFmtId="0" fontId="14" fillId="3" borderId="34" xfId="0" applyFont="1" applyFill="1" applyBorder="1" applyAlignment="1">
      <alignment horizontal="left" vertical="top"/>
    </xf>
    <xf numFmtId="0" fontId="14" fillId="3" borderId="106" xfId="0" applyFont="1" applyFill="1" applyBorder="1" applyAlignment="1">
      <alignment horizontal="left" vertical="top"/>
    </xf>
    <xf numFmtId="0" fontId="12" fillId="3" borderId="66" xfId="0" applyFont="1" applyFill="1" applyBorder="1" applyAlignment="1">
      <alignment horizontal="left" vertical="top" wrapText="1"/>
    </xf>
    <xf numFmtId="0" fontId="1" fillId="0" borderId="20" xfId="0" applyFont="1" applyBorder="1" applyAlignment="1">
      <alignment horizontal="left" vertical="top"/>
    </xf>
    <xf numFmtId="0" fontId="1" fillId="0" borderId="109" xfId="0" applyFont="1" applyBorder="1" applyAlignment="1">
      <alignment horizontal="left" vertical="top"/>
    </xf>
    <xf numFmtId="0" fontId="1" fillId="0" borderId="66" xfId="0" applyFont="1" applyBorder="1" applyAlignment="1">
      <alignment horizontal="left" vertical="top"/>
    </xf>
    <xf numFmtId="0" fontId="1" fillId="0" borderId="16" xfId="0" applyFont="1" applyBorder="1" applyAlignment="1">
      <alignment horizontal="left" vertical="top"/>
    </xf>
    <xf numFmtId="0" fontId="1" fillId="0" borderId="34" xfId="0" applyFont="1" applyBorder="1" applyAlignment="1">
      <alignment horizontal="left" vertical="top"/>
    </xf>
    <xf numFmtId="0" fontId="1" fillId="0" borderId="106" xfId="0" applyFont="1" applyBorder="1" applyAlignment="1">
      <alignment horizontal="left" vertical="top"/>
    </xf>
    <xf numFmtId="0" fontId="68" fillId="0" borderId="87" xfId="1" applyBorder="1" applyAlignment="1">
      <alignment horizontal="left" vertical="center" wrapText="1"/>
    </xf>
    <xf numFmtId="0" fontId="8" fillId="0" borderId="87" xfId="0" applyFont="1" applyBorder="1" applyAlignment="1">
      <alignment horizontal="left" vertical="center" wrapText="1"/>
    </xf>
    <xf numFmtId="0" fontId="0" fillId="0" borderId="101" xfId="0" applyBorder="1" applyAlignment="1">
      <alignment horizontal="left" vertical="center" wrapText="1"/>
    </xf>
    <xf numFmtId="0" fontId="0" fillId="0" borderId="102" xfId="0" applyBorder="1" applyAlignment="1">
      <alignment horizontal="left" vertical="center" wrapText="1"/>
    </xf>
    <xf numFmtId="0" fontId="0" fillId="0" borderId="103" xfId="0" applyBorder="1" applyAlignment="1">
      <alignment horizontal="left" vertical="center" wrapTex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wrapText="1"/>
    </xf>
    <xf numFmtId="0" fontId="43" fillId="0" borderId="101" xfId="0" applyFont="1" applyBorder="1" applyAlignment="1">
      <alignment horizontal="left" vertical="center" wrapText="1"/>
    </xf>
    <xf numFmtId="0" fontId="43" fillId="0" borderId="102" xfId="0" applyFont="1" applyBorder="1" applyAlignment="1">
      <alignment horizontal="left" vertical="center" wrapText="1"/>
    </xf>
    <xf numFmtId="0" fontId="43" fillId="0" borderId="103" xfId="0" applyFont="1" applyBorder="1" applyAlignment="1">
      <alignment horizontal="left" vertical="center" wrapText="1"/>
    </xf>
    <xf numFmtId="164" fontId="60" fillId="3" borderId="11" xfId="0" applyNumberFormat="1" applyFont="1" applyFill="1" applyBorder="1" applyAlignment="1" applyProtection="1">
      <alignment horizontal="left" vertical="top" wrapText="1"/>
    </xf>
    <xf numFmtId="164" fontId="60" fillId="3" borderId="5" xfId="0" applyNumberFormat="1" applyFont="1" applyFill="1" applyBorder="1" applyAlignment="1" applyProtection="1">
      <alignment horizontal="left" vertical="top" wrapText="1"/>
    </xf>
    <xf numFmtId="164" fontId="60" fillId="3" borderId="110" xfId="0" applyNumberFormat="1" applyFont="1" applyFill="1" applyBorder="1" applyAlignment="1" applyProtection="1">
      <alignment horizontal="left" vertical="top" wrapText="1"/>
    </xf>
    <xf numFmtId="164" fontId="60" fillId="3" borderId="12" xfId="0" applyNumberFormat="1" applyFont="1" applyFill="1" applyBorder="1" applyAlignment="1" applyProtection="1">
      <alignment horizontal="left" vertical="top" wrapText="1"/>
    </xf>
    <xf numFmtId="164" fontId="60" fillId="3" borderId="0" xfId="0" applyNumberFormat="1" applyFont="1" applyFill="1" applyBorder="1" applyAlignment="1" applyProtection="1">
      <alignment horizontal="left" vertical="top" wrapText="1"/>
    </xf>
    <xf numFmtId="164" fontId="60" fillId="3" borderId="111" xfId="0" applyNumberFormat="1" applyFont="1" applyFill="1" applyBorder="1" applyAlignment="1" applyProtection="1">
      <alignment horizontal="left" vertical="top" wrapText="1"/>
    </xf>
    <xf numFmtId="164" fontId="60" fillId="3" borderId="38" xfId="0" applyNumberFormat="1" applyFont="1" applyFill="1" applyBorder="1" applyAlignment="1" applyProtection="1">
      <alignment horizontal="left" vertical="top" wrapText="1"/>
    </xf>
    <xf numFmtId="164" fontId="60" fillId="3" borderId="9" xfId="0" applyNumberFormat="1" applyFont="1" applyFill="1" applyBorder="1" applyAlignment="1" applyProtection="1">
      <alignment horizontal="left" vertical="top" wrapText="1"/>
    </xf>
    <xf numFmtId="164" fontId="60" fillId="3" borderId="112" xfId="0" applyNumberFormat="1" applyFont="1" applyFill="1" applyBorder="1" applyAlignment="1" applyProtection="1">
      <alignment horizontal="left" vertical="top" wrapText="1"/>
    </xf>
    <xf numFmtId="0" fontId="41" fillId="3" borderId="124" xfId="0" applyFont="1" applyFill="1" applyBorder="1" applyAlignment="1">
      <alignment horizontal="left" vertical="top"/>
    </xf>
    <xf numFmtId="0" fontId="7" fillId="0" borderId="121" xfId="0" applyFont="1" applyBorder="1" applyAlignment="1">
      <alignment horizontal="left" vertical="top"/>
    </xf>
    <xf numFmtId="0" fontId="7" fillId="0" borderId="125" xfId="0" applyFont="1" applyBorder="1" applyAlignment="1">
      <alignment horizontal="left" vertical="top"/>
    </xf>
    <xf numFmtId="0" fontId="0" fillId="5"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7" xfId="0" applyFill="1" applyBorder="1" applyAlignment="1">
      <alignment horizontal="center" vertical="center" wrapText="1"/>
    </xf>
    <xf numFmtId="0" fontId="0" fillId="0" borderId="3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3" borderId="11" xfId="0" applyFill="1" applyBorder="1" applyAlignment="1">
      <alignment horizontal="center" vertical="center" wrapText="1"/>
    </xf>
    <xf numFmtId="0" fontId="1" fillId="12" borderId="26" xfId="0" applyFont="1" applyFill="1" applyBorder="1" applyAlignment="1">
      <alignment horizontal="center" vertical="center" wrapText="1"/>
    </xf>
    <xf numFmtId="0" fontId="1" fillId="12" borderId="2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164" fontId="10" fillId="3" borderId="25" xfId="0" applyNumberFormat="1" applyFont="1" applyFill="1" applyBorder="1" applyAlignment="1">
      <alignment horizontal="left" vertical="center" wrapText="1"/>
    </xf>
    <xf numFmtId="0" fontId="84" fillId="3" borderId="26" xfId="0" applyFont="1" applyFill="1" applyBorder="1" applyAlignment="1">
      <alignment horizontal="left" vertical="center" wrapText="1"/>
    </xf>
    <xf numFmtId="0" fontId="84" fillId="3" borderId="107" xfId="0" applyFont="1" applyFill="1" applyBorder="1" applyAlignment="1">
      <alignment horizontal="left" vertical="center" wrapText="1"/>
    </xf>
    <xf numFmtId="0" fontId="81" fillId="3" borderId="20" xfId="0" applyFont="1" applyFill="1" applyBorder="1" applyAlignment="1">
      <alignment horizontal="left" vertical="center" wrapText="1"/>
    </xf>
    <xf numFmtId="0" fontId="81" fillId="3" borderId="109" xfId="0" applyFont="1" applyFill="1" applyBorder="1" applyAlignment="1">
      <alignment horizontal="left" vertical="center" wrapText="1"/>
    </xf>
    <xf numFmtId="0" fontId="37" fillId="9" borderId="31" xfId="0" applyFont="1" applyFill="1" applyBorder="1" applyAlignment="1">
      <alignment horizontal="center" vertical="center" wrapText="1"/>
    </xf>
    <xf numFmtId="0" fontId="37" fillId="9" borderId="43" xfId="0" applyFont="1" applyFill="1" applyBorder="1" applyAlignment="1">
      <alignment horizontal="center" vertical="center" wrapText="1"/>
    </xf>
    <xf numFmtId="0" fontId="14" fillId="3" borderId="49" xfId="0" applyFont="1" applyFill="1" applyBorder="1" applyAlignment="1">
      <alignment horizontal="left" vertical="top"/>
    </xf>
    <xf numFmtId="0" fontId="14" fillId="3" borderId="17" xfId="0" applyFont="1" applyFill="1" applyBorder="1" applyAlignment="1">
      <alignment horizontal="left" vertical="top"/>
    </xf>
    <xf numFmtId="0" fontId="14" fillId="3" borderId="136" xfId="0" applyFont="1" applyFill="1" applyBorder="1" applyAlignment="1">
      <alignment horizontal="left" vertical="top"/>
    </xf>
    <xf numFmtId="0" fontId="7" fillId="12" borderId="100" xfId="0" applyFont="1" applyFill="1" applyBorder="1" applyAlignment="1">
      <alignment horizontal="center" vertical="center"/>
    </xf>
    <xf numFmtId="0" fontId="54" fillId="15" borderId="132" xfId="0" applyFont="1" applyFill="1" applyBorder="1" applyAlignment="1">
      <alignment horizontal="center" vertical="center" wrapText="1"/>
    </xf>
    <xf numFmtId="0" fontId="84" fillId="15" borderId="106" xfId="0" applyFont="1" applyFill="1" applyBorder="1" applyAlignment="1">
      <alignment horizontal="center" vertical="center" wrapText="1"/>
    </xf>
    <xf numFmtId="0" fontId="21" fillId="15" borderId="119" xfId="0" applyFont="1" applyFill="1" applyBorder="1" applyAlignment="1">
      <alignment horizontal="center" vertical="center" wrapText="1"/>
    </xf>
    <xf numFmtId="0" fontId="19" fillId="15" borderId="120"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5" fillId="15" borderId="0" xfId="0" applyFont="1" applyFill="1" applyBorder="1" applyAlignment="1">
      <alignment horizontal="center" vertical="center" wrapText="1"/>
    </xf>
    <xf numFmtId="0" fontId="35" fillId="15" borderId="7" xfId="0" applyFont="1" applyFill="1" applyBorder="1" applyAlignment="1">
      <alignment horizontal="center" vertical="center" wrapText="1"/>
    </xf>
    <xf numFmtId="168" fontId="9" fillId="15" borderId="16" xfId="0" applyNumberFormat="1" applyFont="1" applyFill="1" applyBorder="1" applyAlignment="1">
      <alignment horizontal="left" vertical="center" wrapText="1"/>
    </xf>
    <xf numFmtId="0" fontId="9" fillId="15" borderId="34" xfId="0" applyFont="1" applyFill="1" applyBorder="1" applyAlignment="1">
      <alignment horizontal="left" vertical="center" wrapText="1"/>
    </xf>
    <xf numFmtId="0" fontId="9" fillId="15" borderId="106" xfId="0" applyFont="1" applyFill="1" applyBorder="1" applyAlignment="1">
      <alignment horizontal="left" vertical="center" wrapText="1"/>
    </xf>
    <xf numFmtId="0" fontId="98" fillId="15" borderId="132" xfId="0" applyFont="1" applyFill="1" applyBorder="1" applyAlignment="1">
      <alignment horizontal="center" vertical="center" wrapText="1"/>
    </xf>
    <xf numFmtId="0" fontId="99" fillId="15" borderId="106" xfId="0" applyFont="1" applyFill="1" applyBorder="1" applyAlignment="1">
      <alignment horizontal="center" vertical="center" wrapText="1"/>
    </xf>
    <xf numFmtId="0" fontId="100" fillId="3" borderId="5" xfId="0" applyFont="1" applyFill="1" applyBorder="1" applyAlignment="1">
      <alignment horizontal="center" vertical="center" wrapText="1"/>
    </xf>
    <xf numFmtId="0" fontId="100" fillId="3" borderId="37" xfId="0" applyFont="1" applyFill="1" applyBorder="1" applyAlignment="1">
      <alignment horizontal="center" vertical="center" wrapText="1"/>
    </xf>
    <xf numFmtId="0" fontId="100" fillId="3" borderId="0" xfId="0" applyFont="1" applyFill="1" applyBorder="1" applyAlignment="1">
      <alignment horizontal="center" vertical="center" wrapText="1"/>
    </xf>
    <xf numFmtId="0" fontId="100" fillId="3" borderId="7" xfId="0" applyFont="1" applyFill="1" applyBorder="1" applyAlignment="1">
      <alignment horizontal="center" vertical="center" wrapText="1"/>
    </xf>
    <xf numFmtId="0" fontId="100" fillId="3" borderId="9" xfId="0" applyFont="1" applyFill="1" applyBorder="1" applyAlignment="1">
      <alignment horizontal="center" vertical="center" wrapText="1"/>
    </xf>
    <xf numFmtId="0" fontId="100" fillId="3" borderId="8" xfId="0" applyFont="1" applyFill="1" applyBorder="1" applyAlignment="1">
      <alignment horizontal="center" vertical="center" wrapText="1"/>
    </xf>
    <xf numFmtId="0" fontId="15" fillId="15" borderId="126" xfId="0" applyFont="1" applyFill="1" applyBorder="1" applyAlignment="1" applyProtection="1">
      <alignment horizontal="center" vertical="center" wrapText="1"/>
      <protection locked="0"/>
    </xf>
    <xf numFmtId="0" fontId="87" fillId="15" borderId="5" xfId="0" applyFont="1" applyFill="1" applyBorder="1" applyAlignment="1">
      <alignment horizontal="center" vertical="center" wrapText="1"/>
    </xf>
    <xf numFmtId="0" fontId="87" fillId="15" borderId="37" xfId="0" applyFont="1" applyFill="1" applyBorder="1" applyAlignment="1">
      <alignment horizontal="center" vertical="center" wrapText="1"/>
    </xf>
    <xf numFmtId="0" fontId="87" fillId="15" borderId="0" xfId="0" applyFont="1" applyFill="1" applyBorder="1" applyAlignment="1">
      <alignment horizontal="center" vertical="center" wrapText="1"/>
    </xf>
    <xf numFmtId="0" fontId="87" fillId="15" borderId="7" xfId="0" applyFont="1" applyFill="1" applyBorder="1" applyAlignment="1">
      <alignment horizontal="center" vertical="center" wrapText="1"/>
    </xf>
    <xf numFmtId="0" fontId="87" fillId="15" borderId="9" xfId="0" applyFont="1" applyFill="1" applyBorder="1" applyAlignment="1">
      <alignment horizontal="center" vertical="center" wrapText="1"/>
    </xf>
    <xf numFmtId="0" fontId="87" fillId="15" borderId="8" xfId="0" applyFont="1" applyFill="1" applyBorder="1" applyAlignment="1">
      <alignment horizontal="center" vertical="center" wrapText="1"/>
    </xf>
    <xf numFmtId="0" fontId="15" fillId="15" borderId="72" xfId="0" applyFont="1" applyFill="1" applyBorder="1" applyAlignment="1" applyProtection="1">
      <alignment horizontal="center" vertical="center" wrapText="1"/>
      <protection locked="0"/>
    </xf>
    <xf numFmtId="0" fontId="13" fillId="15" borderId="34" xfId="0" applyFont="1" applyFill="1" applyBorder="1" applyAlignment="1">
      <alignment horizontal="left" vertical="center" wrapText="1"/>
    </xf>
    <xf numFmtId="0" fontId="13" fillId="15" borderId="106" xfId="0" applyFont="1" applyFill="1" applyBorder="1" applyAlignment="1">
      <alignment horizontal="left" vertical="center" wrapText="1"/>
    </xf>
    <xf numFmtId="0" fontId="101" fillId="3" borderId="5" xfId="0" applyFont="1" applyFill="1" applyBorder="1" applyAlignment="1">
      <alignment horizontal="center" vertical="center" wrapText="1"/>
    </xf>
    <xf numFmtId="0" fontId="101" fillId="3" borderId="37"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01" fillId="3" borderId="7" xfId="0" applyFont="1" applyFill="1" applyBorder="1" applyAlignment="1">
      <alignment horizontal="center" vertical="center" wrapText="1"/>
    </xf>
    <xf numFmtId="0" fontId="101" fillId="3" borderId="9" xfId="0" applyFont="1" applyFill="1" applyBorder="1" applyAlignment="1">
      <alignment horizontal="center" vertical="center" wrapText="1"/>
    </xf>
    <xf numFmtId="0" fontId="101" fillId="3" borderId="8" xfId="0" applyFont="1" applyFill="1" applyBorder="1" applyAlignment="1">
      <alignment horizontal="center" vertical="center" wrapText="1"/>
    </xf>
    <xf numFmtId="0" fontId="98" fillId="3" borderId="132" xfId="0" applyFont="1" applyFill="1" applyBorder="1" applyAlignment="1">
      <alignment horizontal="center" vertical="center" wrapText="1"/>
    </xf>
    <xf numFmtId="0" fontId="99" fillId="3" borderId="106" xfId="0" applyFont="1" applyFill="1" applyBorder="1" applyAlignment="1">
      <alignment horizontal="center" vertical="center" wrapText="1"/>
    </xf>
    <xf numFmtId="0" fontId="102" fillId="18" borderId="126" xfId="0" applyFont="1" applyFill="1" applyBorder="1" applyAlignment="1" applyProtection="1">
      <alignment horizontal="center" vertical="center" wrapText="1"/>
      <protection locked="0"/>
    </xf>
    <xf numFmtId="0" fontId="103" fillId="18" borderId="5" xfId="0" applyFont="1" applyFill="1" applyBorder="1" applyAlignment="1">
      <alignment horizontal="center" vertical="center" wrapText="1"/>
    </xf>
    <xf numFmtId="0" fontId="103" fillId="18" borderId="37" xfId="0" applyFont="1" applyFill="1" applyBorder="1" applyAlignment="1">
      <alignment horizontal="center" vertical="center" wrapText="1"/>
    </xf>
    <xf numFmtId="0" fontId="103" fillId="18" borderId="0" xfId="0" applyFont="1" applyFill="1" applyBorder="1" applyAlignment="1">
      <alignment horizontal="center" vertical="center" wrapText="1"/>
    </xf>
    <xf numFmtId="0" fontId="103" fillId="18" borderId="7"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CC"/>
      <color rgb="FFFFFFCC"/>
      <color rgb="FFFFCCFF"/>
      <color rgb="FFFFFFFF"/>
      <color rgb="FFFFCCCC"/>
      <color rgb="FFCCFF33"/>
      <color rgb="FF66FF33"/>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FHerman@hotmailcom" TargetMode="External"/><Relationship Id="rId2" Type="http://schemas.openxmlformats.org/officeDocument/2006/relationships/hyperlink" Target="mailto:FrankJLarkin@verizon.net" TargetMode="External"/><Relationship Id="rId1" Type="http://schemas.openxmlformats.org/officeDocument/2006/relationships/hyperlink" Target="mailto:Kevin.R.Moyanhan@uscg.mi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5"/>
  <sheetViews>
    <sheetView tabSelected="1" zoomScale="130" zoomScaleNormal="130" workbookViewId="0">
      <selection activeCell="A10" sqref="A10:T10"/>
    </sheetView>
  </sheetViews>
  <sheetFormatPr defaultRowHeight="21" x14ac:dyDescent="0.3"/>
  <cols>
    <col min="1" max="1" width="10.85546875" style="6" customWidth="1"/>
    <col min="2" max="2" width="11.140625" style="4" customWidth="1"/>
    <col min="3" max="3" width="5.28515625" style="1" hidden="1" customWidth="1"/>
    <col min="4" max="4" width="3.85546875" style="19" customWidth="1"/>
    <col min="5" max="6" width="4.7109375" style="83" customWidth="1"/>
    <col min="7" max="7" width="7.5703125" style="73" customWidth="1"/>
    <col min="8" max="8" width="4.7109375" style="25" customWidth="1"/>
    <col min="9" max="9" width="4.7109375" style="88" customWidth="1"/>
    <col min="10" max="10" width="7.5703125" style="74" customWidth="1"/>
    <col min="11" max="11" width="7.7109375" style="4" customWidth="1"/>
    <col min="12" max="12" width="8.28515625" style="4" customWidth="1"/>
    <col min="13" max="14" width="7.7109375" style="4" customWidth="1"/>
    <col min="15" max="15" width="6.5703125" style="4" customWidth="1"/>
    <col min="16" max="16" width="7.5703125" style="11" customWidth="1"/>
    <col min="17" max="17" width="5.5703125" style="11" customWidth="1"/>
    <col min="18" max="18" width="6.140625" style="11" customWidth="1"/>
    <col min="19" max="19" width="7.28515625" style="11" customWidth="1"/>
    <col min="20" max="20" width="7.28515625" style="12" customWidth="1"/>
    <col min="21" max="21" width="3.7109375" style="13" customWidth="1"/>
    <col min="22" max="22" width="2.28515625" style="14" customWidth="1"/>
    <col min="23" max="24" width="2.28515625" style="15" customWidth="1"/>
    <col min="25" max="25" width="2.42578125" style="16" customWidth="1"/>
    <col min="26" max="26" width="4.42578125" style="15" customWidth="1"/>
    <col min="27" max="28" width="4.42578125" style="14" customWidth="1"/>
    <col min="29" max="29" width="4.42578125" style="15" customWidth="1"/>
    <col min="30" max="30" width="9.140625" customWidth="1"/>
    <col min="31" max="31" width="3.7109375" hidden="1" customWidth="1"/>
    <col min="32" max="32" width="11.42578125" hidden="1" customWidth="1"/>
    <col min="33" max="33" width="3.42578125" hidden="1" customWidth="1"/>
    <col min="34" max="34" width="11.42578125" hidden="1" customWidth="1"/>
    <col min="35" max="35" width="4.5703125" hidden="1" customWidth="1"/>
    <col min="36" max="36" width="11.28515625" hidden="1" customWidth="1"/>
    <col min="37" max="37" width="3.85546875" hidden="1" customWidth="1"/>
    <col min="38" max="38" width="11" hidden="1" customWidth="1"/>
    <col min="39" max="39" width="4" hidden="1" customWidth="1"/>
    <col min="40" max="40" width="13.5703125" hidden="1" customWidth="1"/>
    <col min="41" max="41" width="4.42578125" hidden="1" customWidth="1"/>
    <col min="42" max="42" width="9.28515625" hidden="1" customWidth="1"/>
    <col min="43" max="43" width="3.85546875" hidden="1" customWidth="1"/>
    <col min="44" max="44" width="9.28515625" hidden="1" customWidth="1"/>
    <col min="45" max="45" width="4.140625" hidden="1" customWidth="1"/>
    <col min="46" max="46" width="17.7109375" hidden="1" customWidth="1"/>
    <col min="47" max="47" width="6.7109375" hidden="1" customWidth="1"/>
    <col min="48" max="48" width="9.140625" hidden="1" customWidth="1"/>
  </cols>
  <sheetData>
    <row r="1" spans="1:48" s="2" customFormat="1" ht="10.9" customHeight="1" thickTop="1" x14ac:dyDescent="0.25">
      <c r="A1" s="394" t="s">
        <v>17</v>
      </c>
      <c r="B1" s="396">
        <f>K83</f>
        <v>10</v>
      </c>
      <c r="C1" s="9"/>
      <c r="D1" s="17"/>
      <c r="E1" s="398">
        <v>2019</v>
      </c>
      <c r="F1" s="399"/>
      <c r="G1" s="399"/>
      <c r="H1" s="400"/>
      <c r="I1" s="407" t="s">
        <v>21</v>
      </c>
      <c r="J1" s="377">
        <f>M83</f>
        <v>5</v>
      </c>
      <c r="K1" s="379" t="s">
        <v>112</v>
      </c>
      <c r="L1" s="381">
        <v>3</v>
      </c>
      <c r="M1" s="383" t="s">
        <v>2</v>
      </c>
      <c r="N1" s="377">
        <f>Q83</f>
        <v>3</v>
      </c>
      <c r="O1" s="386">
        <f>S83</f>
        <v>2</v>
      </c>
      <c r="P1" s="456" t="s">
        <v>99</v>
      </c>
      <c r="Q1" s="456"/>
      <c r="R1" s="456"/>
      <c r="S1" s="456"/>
      <c r="T1" s="456"/>
      <c r="U1" s="455">
        <v>43143</v>
      </c>
      <c r="V1" s="456"/>
      <c r="W1" s="456"/>
      <c r="X1" s="456"/>
      <c r="Y1" s="457"/>
      <c r="Z1" s="367">
        <f>Z83</f>
        <v>0</v>
      </c>
      <c r="AA1" s="367">
        <f>AA83</f>
        <v>0</v>
      </c>
      <c r="AB1" s="367">
        <f>AB83</f>
        <v>0</v>
      </c>
      <c r="AC1" s="367">
        <f>AC83</f>
        <v>0</v>
      </c>
      <c r="AD1" s="3"/>
      <c r="AE1" s="3"/>
      <c r="AF1" s="3"/>
      <c r="AG1" s="3"/>
      <c r="AH1" s="3"/>
      <c r="AI1" s="3"/>
      <c r="AJ1" s="3"/>
      <c r="AK1" s="3"/>
      <c r="AL1" s="3"/>
      <c r="AM1" s="3"/>
      <c r="AN1" s="3"/>
      <c r="AO1" s="3"/>
      <c r="AP1" s="3"/>
      <c r="AQ1" s="3"/>
      <c r="AR1" s="3"/>
      <c r="AS1" s="3"/>
      <c r="AT1" s="3"/>
      <c r="AU1" s="3"/>
      <c r="AV1" s="3"/>
    </row>
    <row r="2" spans="1:48" s="2" customFormat="1" ht="14.45" customHeight="1" thickBot="1" x14ac:dyDescent="0.3">
      <c r="A2" s="395"/>
      <c r="B2" s="397"/>
      <c r="C2" s="10"/>
      <c r="D2" s="18"/>
      <c r="E2" s="401"/>
      <c r="F2" s="402"/>
      <c r="G2" s="402"/>
      <c r="H2" s="403"/>
      <c r="I2" s="408"/>
      <c r="J2" s="378"/>
      <c r="K2" s="380"/>
      <c r="L2" s="382"/>
      <c r="M2" s="384"/>
      <c r="N2" s="385"/>
      <c r="O2" s="387"/>
      <c r="P2" s="310" t="str">
        <f>A6</f>
        <v>D01-SWH01C - Penobscott Central Run</v>
      </c>
      <c r="Q2" s="310"/>
      <c r="R2" s="310"/>
      <c r="S2" s="310"/>
      <c r="T2" s="310"/>
      <c r="U2" s="317" t="s">
        <v>0</v>
      </c>
      <c r="V2" s="318"/>
      <c r="W2" s="318"/>
      <c r="X2" s="318"/>
      <c r="Y2" s="319"/>
      <c r="Z2" s="368"/>
      <c r="AA2" s="368"/>
      <c r="AB2" s="368"/>
      <c r="AC2" s="368"/>
      <c r="AD2" s="3"/>
      <c r="AE2" s="3"/>
      <c r="AF2" s="3"/>
      <c r="AG2" s="3"/>
      <c r="AH2" s="3"/>
      <c r="AI2" s="3"/>
      <c r="AJ2" s="3"/>
      <c r="AK2" s="3"/>
      <c r="AL2" s="3"/>
      <c r="AM2" s="3"/>
      <c r="AN2" s="3"/>
      <c r="AO2" s="3"/>
      <c r="AP2" s="3"/>
      <c r="AQ2" s="3"/>
      <c r="AR2" s="3"/>
      <c r="AS2" s="3"/>
      <c r="AT2" s="3"/>
      <c r="AU2" s="3"/>
      <c r="AV2" s="3"/>
    </row>
    <row r="3" spans="1:48" s="2" customFormat="1" ht="10.15" customHeight="1" thickTop="1" x14ac:dyDescent="0.25">
      <c r="A3" s="388" t="s">
        <v>19</v>
      </c>
      <c r="B3" s="389"/>
      <c r="C3" s="389"/>
      <c r="D3" s="390"/>
      <c r="E3" s="401"/>
      <c r="F3" s="402"/>
      <c r="G3" s="402"/>
      <c r="H3" s="403"/>
      <c r="I3" s="405">
        <f>Z1</f>
        <v>0</v>
      </c>
      <c r="J3" s="369">
        <f>IF(I3=0,0,I3/J1)</f>
        <v>0</v>
      </c>
      <c r="K3" s="371">
        <f>AA1</f>
        <v>0</v>
      </c>
      <c r="L3" s="369">
        <f>IF(K3=0,0,K3/L1)</f>
        <v>0</v>
      </c>
      <c r="M3" s="373">
        <f>AC1</f>
        <v>0</v>
      </c>
      <c r="N3" s="369">
        <f>IF(M3=0,0,M3/N1)</f>
        <v>0</v>
      </c>
      <c r="O3" s="375" t="s">
        <v>24</v>
      </c>
      <c r="P3" s="310"/>
      <c r="Q3" s="310"/>
      <c r="R3" s="310"/>
      <c r="S3" s="310"/>
      <c r="T3" s="310"/>
      <c r="U3" s="311" t="s">
        <v>27</v>
      </c>
      <c r="V3" s="312"/>
      <c r="W3" s="312"/>
      <c r="X3" s="312"/>
      <c r="Y3" s="313"/>
      <c r="Z3" s="539" t="s">
        <v>130</v>
      </c>
      <c r="AA3" s="540"/>
      <c r="AB3" s="540"/>
      <c r="AC3" s="541"/>
      <c r="AD3" s="3"/>
      <c r="AE3" s="3"/>
      <c r="AF3" s="3"/>
      <c r="AG3" s="3"/>
      <c r="AH3" s="3"/>
      <c r="AI3" s="3"/>
      <c r="AJ3" s="3"/>
      <c r="AK3" s="3"/>
      <c r="AL3" s="3"/>
      <c r="AM3" s="3"/>
      <c r="AN3" s="3"/>
      <c r="AO3" s="3"/>
      <c r="AP3" s="3"/>
      <c r="AQ3" s="3"/>
      <c r="AR3" s="3"/>
      <c r="AS3" s="3"/>
      <c r="AT3" s="3"/>
      <c r="AU3" s="3"/>
      <c r="AV3" s="3"/>
    </row>
    <row r="4" spans="1:48" s="2" customFormat="1" ht="14.45" customHeight="1" thickBot="1" x14ac:dyDescent="0.3">
      <c r="A4" s="391"/>
      <c r="B4" s="392"/>
      <c r="C4" s="392"/>
      <c r="D4" s="393"/>
      <c r="E4" s="401"/>
      <c r="F4" s="404"/>
      <c r="G4" s="404"/>
      <c r="H4" s="403"/>
      <c r="I4" s="406"/>
      <c r="J4" s="370"/>
      <c r="K4" s="372"/>
      <c r="L4" s="370"/>
      <c r="M4" s="374"/>
      <c r="N4" s="370"/>
      <c r="O4" s="376"/>
      <c r="P4" s="350" t="s">
        <v>129</v>
      </c>
      <c r="Q4" s="351"/>
      <c r="R4" s="351"/>
      <c r="S4" s="351"/>
      <c r="T4" s="351"/>
      <c r="U4" s="314" t="s">
        <v>28</v>
      </c>
      <c r="V4" s="315"/>
      <c r="W4" s="315"/>
      <c r="X4" s="315"/>
      <c r="Y4" s="316"/>
      <c r="Z4" s="542"/>
      <c r="AA4" s="543"/>
      <c r="AB4" s="543"/>
      <c r="AC4" s="544"/>
      <c r="AD4" s="3"/>
      <c r="AE4" s="3"/>
      <c r="AF4" s="3"/>
      <c r="AG4" s="3"/>
      <c r="AH4" s="3"/>
      <c r="AI4" s="3"/>
      <c r="AJ4" s="3"/>
      <c r="AK4" s="3"/>
      <c r="AL4" s="3"/>
      <c r="AM4" s="3"/>
      <c r="AN4" s="3"/>
      <c r="AO4" s="3"/>
      <c r="AP4" s="3"/>
      <c r="AQ4" s="3"/>
      <c r="AR4" s="3"/>
      <c r="AS4" s="3"/>
      <c r="AT4" s="3"/>
      <c r="AU4" s="3"/>
      <c r="AV4" s="3"/>
    </row>
    <row r="5" spans="1:48" s="2" customFormat="1" ht="27.6" hidden="1" customHeight="1" thickBot="1" x14ac:dyDescent="0.3">
      <c r="A5" s="419" t="s">
        <v>0</v>
      </c>
      <c r="B5" s="420"/>
      <c r="C5" s="420"/>
      <c r="D5" s="420"/>
      <c r="E5" s="420"/>
      <c r="F5" s="420"/>
      <c r="G5" s="420"/>
      <c r="H5" s="24"/>
      <c r="I5" s="87"/>
      <c r="J5" s="432" t="s">
        <v>0</v>
      </c>
      <c r="K5" s="433"/>
      <c r="L5" s="7" t="s">
        <v>0</v>
      </c>
      <c r="M5" s="8" t="s">
        <v>0</v>
      </c>
      <c r="N5" s="449" t="s">
        <v>0</v>
      </c>
      <c r="O5" s="450"/>
      <c r="P5" s="451"/>
      <c r="Q5" s="155" t="s">
        <v>0</v>
      </c>
      <c r="R5" s="156"/>
      <c r="S5" s="156"/>
      <c r="T5" s="157"/>
      <c r="U5" s="445" t="s">
        <v>1</v>
      </c>
      <c r="V5" s="447" t="s">
        <v>18</v>
      </c>
      <c r="W5" s="329" t="s">
        <v>2</v>
      </c>
      <c r="X5" s="343" t="s">
        <v>3</v>
      </c>
      <c r="Y5" s="345" t="s">
        <v>4</v>
      </c>
      <c r="Z5" s="458" t="s">
        <v>21</v>
      </c>
      <c r="AA5" s="447" t="s">
        <v>22</v>
      </c>
      <c r="AB5" s="172"/>
      <c r="AC5" s="556" t="s">
        <v>23</v>
      </c>
      <c r="AD5" s="3"/>
      <c r="AE5" s="3"/>
      <c r="AF5" s="3"/>
      <c r="AG5" s="3"/>
      <c r="AH5" s="3"/>
      <c r="AI5" s="3"/>
      <c r="AJ5" s="3"/>
      <c r="AK5" s="3"/>
      <c r="AL5" s="3"/>
      <c r="AM5" s="3"/>
      <c r="AN5" s="3"/>
      <c r="AO5" s="3"/>
      <c r="AP5" s="3"/>
      <c r="AQ5" s="3"/>
      <c r="AR5" s="3"/>
      <c r="AS5" s="3"/>
      <c r="AT5" s="3"/>
      <c r="AU5" s="3"/>
      <c r="AV5" s="3"/>
    </row>
    <row r="6" spans="1:48" s="2" customFormat="1" ht="69" customHeight="1" thickTop="1" thickBot="1" x14ac:dyDescent="0.3">
      <c r="A6" s="426" t="s">
        <v>128</v>
      </c>
      <c r="B6" s="427"/>
      <c r="C6" s="427"/>
      <c r="D6" s="428"/>
      <c r="E6" s="429" t="s">
        <v>141</v>
      </c>
      <c r="F6" s="430"/>
      <c r="G6" s="430"/>
      <c r="H6" s="430"/>
      <c r="I6" s="430"/>
      <c r="J6" s="431"/>
      <c r="K6" s="460" t="s">
        <v>142</v>
      </c>
      <c r="L6" s="453"/>
      <c r="M6" s="453"/>
      <c r="N6" s="453"/>
      <c r="O6" s="461"/>
      <c r="P6" s="452" t="s">
        <v>143</v>
      </c>
      <c r="Q6" s="453"/>
      <c r="R6" s="453"/>
      <c r="S6" s="453"/>
      <c r="T6" s="454"/>
      <c r="U6" s="446"/>
      <c r="V6" s="448"/>
      <c r="W6" s="330"/>
      <c r="X6" s="344"/>
      <c r="Y6" s="346"/>
      <c r="Z6" s="459"/>
      <c r="AA6" s="448"/>
      <c r="AB6" s="173" t="s">
        <v>24</v>
      </c>
      <c r="AC6" s="557"/>
      <c r="AD6" s="3"/>
      <c r="AE6" s="3"/>
      <c r="AF6" s="3"/>
      <c r="AG6" s="3"/>
      <c r="AH6" s="3"/>
      <c r="AI6" s="3"/>
      <c r="AJ6" s="3"/>
      <c r="AK6" s="3"/>
      <c r="AL6" s="3"/>
      <c r="AM6" s="3"/>
      <c r="AN6" s="3"/>
      <c r="AO6" s="3"/>
      <c r="AP6" s="3"/>
      <c r="AQ6" s="3"/>
      <c r="AR6" s="3"/>
      <c r="AS6" s="3"/>
      <c r="AT6" s="3"/>
      <c r="AU6" s="3"/>
      <c r="AV6" s="3"/>
    </row>
    <row r="7" spans="1:48" s="22" customFormat="1" ht="84" customHeight="1" thickTop="1" thickBot="1" x14ac:dyDescent="0.3">
      <c r="A7" s="424" t="s">
        <v>144</v>
      </c>
      <c r="B7" s="425"/>
      <c r="C7" s="425"/>
      <c r="D7" s="425"/>
      <c r="E7" s="425"/>
      <c r="F7" s="425"/>
      <c r="G7" s="425"/>
      <c r="H7" s="425"/>
      <c r="I7" s="425"/>
      <c r="J7" s="425"/>
      <c r="K7" s="425"/>
      <c r="L7" s="352" t="s">
        <v>146</v>
      </c>
      <c r="M7" s="353"/>
      <c r="N7" s="353"/>
      <c r="O7" s="353"/>
      <c r="P7" s="353"/>
      <c r="Q7" s="353"/>
      <c r="R7" s="353"/>
      <c r="S7" s="353"/>
      <c r="T7" s="354"/>
      <c r="U7" s="355"/>
      <c r="V7" s="356"/>
      <c r="W7" s="356"/>
      <c r="X7" s="356"/>
      <c r="Y7" s="357"/>
      <c r="Z7" s="545"/>
      <c r="AA7" s="356"/>
      <c r="AB7" s="357"/>
      <c r="AC7" s="21"/>
    </row>
    <row r="8" spans="1:48" s="22" customFormat="1" ht="26.25" customHeight="1" thickTop="1" thickBot="1" x14ac:dyDescent="0.3">
      <c r="A8" s="181" t="s">
        <v>110</v>
      </c>
      <c r="B8" s="182">
        <v>0</v>
      </c>
      <c r="C8" s="183"/>
      <c r="D8" s="546" t="s">
        <v>111</v>
      </c>
      <c r="E8" s="546"/>
      <c r="F8" s="546"/>
      <c r="G8" s="547"/>
      <c r="H8" s="548" t="s">
        <v>0</v>
      </c>
      <c r="I8" s="549"/>
      <c r="J8" s="549"/>
      <c r="K8" s="550"/>
      <c r="L8" s="551" t="s">
        <v>145</v>
      </c>
      <c r="M8" s="552"/>
      <c r="N8" s="552"/>
      <c r="O8" s="552"/>
      <c r="P8" s="552"/>
      <c r="Q8" s="552"/>
      <c r="R8" s="552"/>
      <c r="S8" s="552"/>
      <c r="T8" s="553"/>
      <c r="U8" s="184"/>
      <c r="V8" s="59"/>
      <c r="W8" s="59"/>
      <c r="X8" s="59"/>
      <c r="Y8" s="60"/>
      <c r="Z8" s="176"/>
      <c r="AA8" s="177"/>
      <c r="AB8" s="178"/>
      <c r="AC8" s="21"/>
    </row>
    <row r="9" spans="1:48" s="22" customFormat="1" ht="18" customHeight="1" thickTop="1" x14ac:dyDescent="0.25">
      <c r="A9" s="462" t="s">
        <v>147</v>
      </c>
      <c r="B9" s="554"/>
      <c r="C9" s="554"/>
      <c r="D9" s="554"/>
      <c r="E9" s="554"/>
      <c r="F9" s="554"/>
      <c r="G9" s="554"/>
      <c r="H9" s="554"/>
      <c r="I9" s="554"/>
      <c r="J9" s="554"/>
      <c r="K9" s="554"/>
      <c r="L9" s="554"/>
      <c r="M9" s="554"/>
      <c r="N9" s="554"/>
      <c r="O9" s="554"/>
      <c r="P9" s="554"/>
      <c r="Q9" s="554"/>
      <c r="R9" s="554"/>
      <c r="S9" s="554"/>
      <c r="T9" s="555"/>
      <c r="U9" s="185"/>
      <c r="V9" s="179"/>
      <c r="W9" s="179"/>
      <c r="X9" s="179"/>
      <c r="Y9" s="180"/>
      <c r="Z9" s="186"/>
      <c r="AA9" s="187"/>
      <c r="AB9" s="188"/>
      <c r="AC9" s="21"/>
    </row>
    <row r="10" spans="1:48" s="22" customFormat="1" ht="30" customHeight="1" x14ac:dyDescent="0.25">
      <c r="A10" s="462" t="s">
        <v>148</v>
      </c>
      <c r="B10" s="365"/>
      <c r="C10" s="365"/>
      <c r="D10" s="365"/>
      <c r="E10" s="365"/>
      <c r="F10" s="365"/>
      <c r="G10" s="365"/>
      <c r="H10" s="365"/>
      <c r="I10" s="365"/>
      <c r="J10" s="365"/>
      <c r="K10" s="365"/>
      <c r="L10" s="365"/>
      <c r="M10" s="365"/>
      <c r="N10" s="365"/>
      <c r="O10" s="365"/>
      <c r="P10" s="365"/>
      <c r="Q10" s="365"/>
      <c r="R10" s="365"/>
      <c r="S10" s="365"/>
      <c r="T10" s="366"/>
      <c r="U10" s="185"/>
      <c r="V10" s="179"/>
      <c r="W10" s="179"/>
      <c r="X10" s="179"/>
      <c r="Y10" s="180"/>
      <c r="Z10" s="186"/>
      <c r="AA10" s="187"/>
      <c r="AB10" s="188"/>
      <c r="AC10" s="21"/>
    </row>
    <row r="11" spans="1:48" s="22" customFormat="1" ht="18" customHeight="1" x14ac:dyDescent="0.25">
      <c r="A11" s="361" t="s">
        <v>149</v>
      </c>
      <c r="B11" s="463"/>
      <c r="C11" s="463"/>
      <c r="D11" s="463"/>
      <c r="E11" s="463"/>
      <c r="F11" s="463"/>
      <c r="G11" s="463"/>
      <c r="H11" s="463"/>
      <c r="I11" s="463"/>
      <c r="J11" s="463"/>
      <c r="K11" s="463"/>
      <c r="L11" s="463"/>
      <c r="M11" s="463"/>
      <c r="N11" s="463"/>
      <c r="O11" s="463"/>
      <c r="P11" s="463"/>
      <c r="Q11" s="463"/>
      <c r="R11" s="463"/>
      <c r="S11" s="463"/>
      <c r="T11" s="464"/>
      <c r="U11" s="185"/>
      <c r="V11" s="179"/>
      <c r="W11" s="179"/>
      <c r="X11" s="179"/>
      <c r="Y11" s="180"/>
      <c r="Z11" s="186"/>
      <c r="AA11" s="187"/>
      <c r="AB11" s="188"/>
      <c r="AC11" s="21"/>
    </row>
    <row r="12" spans="1:48" s="22" customFormat="1" ht="30" customHeight="1" x14ac:dyDescent="0.25">
      <c r="A12" s="358" t="s">
        <v>150</v>
      </c>
      <c r="B12" s="359"/>
      <c r="C12" s="359"/>
      <c r="D12" s="359"/>
      <c r="E12" s="359"/>
      <c r="F12" s="359"/>
      <c r="G12" s="359"/>
      <c r="H12" s="359"/>
      <c r="I12" s="359"/>
      <c r="J12" s="359"/>
      <c r="K12" s="359"/>
      <c r="L12" s="359"/>
      <c r="M12" s="359"/>
      <c r="N12" s="359"/>
      <c r="O12" s="359"/>
      <c r="P12" s="359"/>
      <c r="Q12" s="359"/>
      <c r="R12" s="359"/>
      <c r="S12" s="359"/>
      <c r="T12" s="360"/>
      <c r="U12" s="185"/>
      <c r="V12" s="179"/>
      <c r="W12" s="179"/>
      <c r="X12" s="179"/>
      <c r="Y12" s="180"/>
      <c r="Z12" s="186"/>
      <c r="AA12" s="187"/>
      <c r="AB12" s="188"/>
      <c r="AC12" s="21"/>
    </row>
    <row r="13" spans="1:48" s="22" customFormat="1" ht="30" customHeight="1" x14ac:dyDescent="0.25">
      <c r="A13" s="361" t="s">
        <v>151</v>
      </c>
      <c r="B13" s="362"/>
      <c r="C13" s="362"/>
      <c r="D13" s="362"/>
      <c r="E13" s="362"/>
      <c r="F13" s="362"/>
      <c r="G13" s="362"/>
      <c r="H13" s="362"/>
      <c r="I13" s="362"/>
      <c r="J13" s="362"/>
      <c r="K13" s="362"/>
      <c r="L13" s="362"/>
      <c r="M13" s="362"/>
      <c r="N13" s="362"/>
      <c r="O13" s="362"/>
      <c r="P13" s="362"/>
      <c r="Q13" s="362"/>
      <c r="R13" s="362"/>
      <c r="S13" s="362"/>
      <c r="T13" s="363"/>
      <c r="U13" s="185"/>
      <c r="V13" s="179"/>
      <c r="W13" s="179"/>
      <c r="X13" s="179"/>
      <c r="Y13" s="180"/>
      <c r="Z13" s="186"/>
      <c r="AA13" s="187"/>
      <c r="AB13" s="188"/>
      <c r="AC13" s="21"/>
    </row>
    <row r="14" spans="1:48" s="22" customFormat="1" ht="30" customHeight="1" x14ac:dyDescent="0.25">
      <c r="A14" s="364" t="s">
        <v>152</v>
      </c>
      <c r="B14" s="365"/>
      <c r="C14" s="365"/>
      <c r="D14" s="365"/>
      <c r="E14" s="365"/>
      <c r="F14" s="365"/>
      <c r="G14" s="365"/>
      <c r="H14" s="365"/>
      <c r="I14" s="365"/>
      <c r="J14" s="365"/>
      <c r="K14" s="365"/>
      <c r="L14" s="365"/>
      <c r="M14" s="365"/>
      <c r="N14" s="365"/>
      <c r="O14" s="365"/>
      <c r="P14" s="365"/>
      <c r="Q14" s="365"/>
      <c r="R14" s="365"/>
      <c r="S14" s="365"/>
      <c r="T14" s="366"/>
      <c r="U14" s="185"/>
      <c r="V14" s="179"/>
      <c r="W14" s="179"/>
      <c r="X14" s="179"/>
      <c r="Y14" s="180"/>
      <c r="Z14" s="186"/>
      <c r="AA14" s="187"/>
      <c r="AB14" s="188"/>
      <c r="AC14" s="21"/>
    </row>
    <row r="15" spans="1:48" s="22" customFormat="1" ht="54.75" customHeight="1" thickBot="1" x14ac:dyDescent="0.3">
      <c r="A15" s="347" t="s">
        <v>153</v>
      </c>
      <c r="B15" s="348"/>
      <c r="C15" s="348"/>
      <c r="D15" s="348"/>
      <c r="E15" s="348"/>
      <c r="F15" s="348"/>
      <c r="G15" s="348"/>
      <c r="H15" s="348"/>
      <c r="I15" s="348"/>
      <c r="J15" s="348"/>
      <c r="K15" s="348"/>
      <c r="L15" s="348"/>
      <c r="M15" s="348"/>
      <c r="N15" s="348"/>
      <c r="O15" s="348"/>
      <c r="P15" s="348"/>
      <c r="Q15" s="348"/>
      <c r="R15" s="348"/>
      <c r="S15" s="348"/>
      <c r="T15" s="349"/>
      <c r="U15" s="185"/>
      <c r="V15" s="179"/>
      <c r="W15" s="179"/>
      <c r="X15" s="179"/>
      <c r="Y15" s="180"/>
      <c r="Z15" s="186"/>
      <c r="AA15" s="187"/>
      <c r="AB15" s="188"/>
      <c r="AC15" s="21"/>
    </row>
    <row r="16" spans="1:48" s="217" customFormat="1" ht="13.5" thickBot="1" x14ac:dyDescent="0.25">
      <c r="A16" s="564" t="s">
        <v>112</v>
      </c>
      <c r="B16" s="565"/>
      <c r="C16" s="216"/>
      <c r="D16" s="409" t="s">
        <v>113</v>
      </c>
      <c r="E16" s="410"/>
      <c r="F16" s="411" t="s">
        <v>0</v>
      </c>
      <c r="G16" s="412"/>
      <c r="H16" s="413"/>
      <c r="I16" s="331" t="s">
        <v>0</v>
      </c>
      <c r="J16" s="332"/>
      <c r="K16" s="332"/>
      <c r="L16" s="332"/>
      <c r="M16" s="332"/>
      <c r="N16" s="332"/>
      <c r="O16" s="332"/>
      <c r="P16" s="332"/>
      <c r="Q16" s="332"/>
      <c r="R16" s="332"/>
      <c r="S16" s="332"/>
      <c r="T16" s="333"/>
      <c r="U16" s="536" t="s">
        <v>115</v>
      </c>
      <c r="V16" s="537"/>
      <c r="W16" s="537"/>
      <c r="X16" s="537"/>
      <c r="Y16" s="537"/>
      <c r="Z16" s="537"/>
      <c r="AA16" s="537"/>
      <c r="AB16" s="538"/>
    </row>
    <row r="17" spans="1:48" s="20" customFormat="1" ht="9" customHeight="1" thickTop="1" thickBot="1" x14ac:dyDescent="0.3">
      <c r="A17" s="114"/>
      <c r="B17" s="35" t="s">
        <v>5</v>
      </c>
      <c r="C17" s="36"/>
      <c r="D17" s="37" t="s">
        <v>6</v>
      </c>
      <c r="E17" s="79" t="s">
        <v>29</v>
      </c>
      <c r="F17" s="79" t="s">
        <v>30</v>
      </c>
      <c r="G17" s="72" t="s">
        <v>31</v>
      </c>
      <c r="H17" s="37" t="s">
        <v>29</v>
      </c>
      <c r="I17" s="79" t="s">
        <v>30</v>
      </c>
      <c r="J17" s="72" t="s">
        <v>31</v>
      </c>
      <c r="K17" s="38" t="s">
        <v>7</v>
      </c>
      <c r="L17" s="39" t="s">
        <v>8</v>
      </c>
      <c r="M17" s="39" t="s">
        <v>11</v>
      </c>
      <c r="N17" s="40" t="s">
        <v>9</v>
      </c>
      <c r="O17" s="41" t="s">
        <v>13</v>
      </c>
      <c r="P17" s="44" t="s">
        <v>34</v>
      </c>
      <c r="Q17" s="45" t="s">
        <v>33</v>
      </c>
      <c r="R17" s="46"/>
      <c r="S17" s="47" t="s">
        <v>15</v>
      </c>
      <c r="T17" s="115"/>
      <c r="U17" s="561" t="s">
        <v>62</v>
      </c>
      <c r="V17" s="299"/>
      <c r="W17" s="299"/>
      <c r="X17" s="299"/>
      <c r="Y17" s="300"/>
      <c r="Z17" s="48" t="s">
        <v>21</v>
      </c>
      <c r="AA17" s="49" t="s">
        <v>22</v>
      </c>
      <c r="AC17" s="50" t="s">
        <v>23</v>
      </c>
      <c r="AD17" s="96"/>
      <c r="AE17" s="97"/>
      <c r="AF17" s="98" t="s">
        <v>42</v>
      </c>
      <c r="AG17" s="97"/>
      <c r="AH17" s="98" t="s">
        <v>43</v>
      </c>
      <c r="AI17" s="98"/>
      <c r="AJ17" s="98" t="s">
        <v>44</v>
      </c>
      <c r="AK17" s="97"/>
      <c r="AL17" s="99" t="s">
        <v>54</v>
      </c>
      <c r="AM17" s="97"/>
      <c r="AN17" s="98"/>
      <c r="AO17" s="97"/>
      <c r="AP17" s="99" t="s">
        <v>51</v>
      </c>
      <c r="AQ17" s="97"/>
      <c r="AR17" s="98"/>
      <c r="AS17" s="97"/>
      <c r="AT17" s="98"/>
      <c r="AU17" s="97"/>
      <c r="AV17" s="97"/>
    </row>
    <row r="18" spans="1:48" s="23" customFormat="1" ht="15.95" customHeight="1" thickBot="1" x14ac:dyDescent="0.3">
      <c r="A18" s="152" t="s">
        <v>4</v>
      </c>
      <c r="B18" s="421" t="s">
        <v>63</v>
      </c>
      <c r="C18" s="263" t="s">
        <v>0</v>
      </c>
      <c r="D18" s="69" t="s">
        <v>20</v>
      </c>
      <c r="E18" s="189">
        <v>25</v>
      </c>
      <c r="F18" s="190">
        <v>45</v>
      </c>
      <c r="G18" s="191">
        <v>25.1</v>
      </c>
      <c r="H18" s="192">
        <v>50</v>
      </c>
      <c r="I18" s="190">
        <v>45</v>
      </c>
      <c r="J18" s="191">
        <v>55.6</v>
      </c>
      <c r="K18" s="290" t="s">
        <v>0</v>
      </c>
      <c r="L18" s="292" t="s">
        <v>0</v>
      </c>
      <c r="M18" s="293">
        <v>0</v>
      </c>
      <c r="N18" s="278">
        <f>IF(M18=" "," ",(M18+$B$8-M21))</f>
        <v>0</v>
      </c>
      <c r="O18" s="295">
        <v>500</v>
      </c>
      <c r="P18" s="297">
        <v>42783</v>
      </c>
      <c r="Q18" s="116" t="s">
        <v>0</v>
      </c>
      <c r="R18" s="117" t="s">
        <v>0</v>
      </c>
      <c r="S18" s="334" t="s">
        <v>64</v>
      </c>
      <c r="T18" s="335"/>
      <c r="U18" s="153">
        <v>1</v>
      </c>
      <c r="V18" s="51" t="s">
        <v>0</v>
      </c>
      <c r="W18" s="52">
        <v>1</v>
      </c>
      <c r="X18" s="53" t="s">
        <v>0</v>
      </c>
      <c r="Y18" s="54">
        <v>1</v>
      </c>
      <c r="Z18" s="55" t="s">
        <v>0</v>
      </c>
      <c r="AA18" s="51" t="s">
        <v>0</v>
      </c>
      <c r="AB18" s="175" t="s">
        <v>0</v>
      </c>
      <c r="AC18" s="56" t="s">
        <v>0</v>
      </c>
      <c r="AD18" s="100" t="s">
        <v>20</v>
      </c>
      <c r="AE18" s="103" t="s">
        <v>38</v>
      </c>
      <c r="AF18" s="102">
        <f>E18+F18/60+G18/60/60</f>
        <v>25.756972222222224</v>
      </c>
      <c r="AG18" s="103" t="s">
        <v>39</v>
      </c>
      <c r="AH18" s="102" t="e">
        <f>E21+F21/60+G21/60/60</f>
        <v>#VALUE!</v>
      </c>
      <c r="AI18" s="109" t="s">
        <v>45</v>
      </c>
      <c r="AJ18" s="102" t="e">
        <f>AH18-AF18</f>
        <v>#VALUE!</v>
      </c>
      <c r="AK18" s="103" t="s">
        <v>47</v>
      </c>
      <c r="AL18" s="102" t="e">
        <f>AJ19*60*COS((AF18+AH18)/2*PI()/180)</f>
        <v>#VALUE!</v>
      </c>
      <c r="AM18" s="103" t="s">
        <v>49</v>
      </c>
      <c r="AN18" s="102" t="e">
        <f>AL18*6076.12</f>
        <v>#VALUE!</v>
      </c>
      <c r="AO18" s="103" t="s">
        <v>52</v>
      </c>
      <c r="AP18" s="102">
        <f>AF18*PI()/180</f>
        <v>0.4495439706224984</v>
      </c>
      <c r="AQ18" s="103" t="s">
        <v>55</v>
      </c>
      <c r="AR18" s="102" t="e">
        <f>AH18 *PI()/180</f>
        <v>#VALUE!</v>
      </c>
      <c r="AS18" s="103" t="s">
        <v>57</v>
      </c>
      <c r="AT18" s="102" t="e">
        <f>1*ATAN2(COS(AP18)*SIN(AR18)-SIN(AP18)*COS(AR18)*COS(AR19-AP19),SIN(AR19-AP19)*COS(AR18))</f>
        <v>#VALUE!</v>
      </c>
      <c r="AU18" s="104" t="s">
        <v>60</v>
      </c>
      <c r="AV18" s="110" t="e">
        <f>SQRT(AL19*AL19+AL18*AL18)</f>
        <v>#VALUE!</v>
      </c>
    </row>
    <row r="19" spans="1:48" s="23" customFormat="1" ht="15.95" customHeight="1" thickTop="1" thickBot="1" x14ac:dyDescent="0.3">
      <c r="A19" s="71" t="s">
        <v>0</v>
      </c>
      <c r="B19" s="422"/>
      <c r="C19" s="263"/>
      <c r="D19" s="69" t="s">
        <v>25</v>
      </c>
      <c r="E19" s="279" t="s">
        <v>37</v>
      </c>
      <c r="F19" s="280"/>
      <c r="G19" s="280"/>
      <c r="H19" s="280"/>
      <c r="I19" s="280"/>
      <c r="J19" s="281"/>
      <c r="K19" s="290"/>
      <c r="L19" s="292"/>
      <c r="M19" s="293"/>
      <c r="N19" s="278"/>
      <c r="O19" s="295"/>
      <c r="P19" s="297"/>
      <c r="Q19" s="336" t="s">
        <v>108</v>
      </c>
      <c r="R19" s="337"/>
      <c r="S19" s="337"/>
      <c r="T19" s="338"/>
      <c r="U19" s="566" t="s">
        <v>78</v>
      </c>
      <c r="V19" s="566"/>
      <c r="W19" s="566"/>
      <c r="X19" s="566"/>
      <c r="Y19" s="567"/>
      <c r="Z19" s="434" t="s">
        <v>76</v>
      </c>
      <c r="AA19" s="435"/>
      <c r="AB19" s="435"/>
      <c r="AC19" s="436"/>
      <c r="AD19" s="100" t="s">
        <v>16</v>
      </c>
      <c r="AE19" s="103" t="s">
        <v>40</v>
      </c>
      <c r="AF19" s="102">
        <f>H18+I18/60+J18/60/60</f>
        <v>50.765444444444448</v>
      </c>
      <c r="AG19" s="103" t="s">
        <v>41</v>
      </c>
      <c r="AH19" s="102" t="e">
        <f>H21+I21/60+J21/60/60</f>
        <v>#VALUE!</v>
      </c>
      <c r="AI19" s="109" t="s">
        <v>46</v>
      </c>
      <c r="AJ19" s="102" t="e">
        <f>AF19-AH19</f>
        <v>#VALUE!</v>
      </c>
      <c r="AK19" s="103" t="s">
        <v>48</v>
      </c>
      <c r="AL19" s="102" t="e">
        <f>AJ18*60</f>
        <v>#VALUE!</v>
      </c>
      <c r="AM19" s="103" t="s">
        <v>50</v>
      </c>
      <c r="AN19" s="102" t="e">
        <f>AL19*6076.12</f>
        <v>#VALUE!</v>
      </c>
      <c r="AO19" s="103" t="s">
        <v>53</v>
      </c>
      <c r="AP19" s="102">
        <f>AF19*PI()/180</f>
        <v>0.88602415179381921</v>
      </c>
      <c r="AQ19" s="103" t="s">
        <v>56</v>
      </c>
      <c r="AR19" s="102" t="e">
        <f>AH19*PI()/180</f>
        <v>#VALUE!</v>
      </c>
      <c r="AS19" s="103" t="s">
        <v>58</v>
      </c>
      <c r="AT19" s="101" t="e">
        <f>IF(360+AT18/(2*PI())*360&gt;360,AT18/(PI())*360,360+AT18/(2*PI())*360)</f>
        <v>#VALUE!</v>
      </c>
      <c r="AU19" s="105"/>
      <c r="AV19" s="105"/>
    </row>
    <row r="20" spans="1:48" s="23" customFormat="1" ht="15.95" customHeight="1" thickTop="1" thickBot="1" x14ac:dyDescent="0.3">
      <c r="A20" s="210">
        <v>1</v>
      </c>
      <c r="B20" s="422"/>
      <c r="C20" s="263"/>
      <c r="D20" s="69" t="s">
        <v>26</v>
      </c>
      <c r="E20" s="279" t="s">
        <v>36</v>
      </c>
      <c r="F20" s="280"/>
      <c r="G20" s="280"/>
      <c r="H20" s="280"/>
      <c r="I20" s="280"/>
      <c r="J20" s="281"/>
      <c r="K20" s="28" t="s">
        <v>10</v>
      </c>
      <c r="L20" s="113" t="s">
        <v>61</v>
      </c>
      <c r="M20" s="29" t="s">
        <v>32</v>
      </c>
      <c r="N20" s="30" t="s">
        <v>2</v>
      </c>
      <c r="O20" s="31" t="s">
        <v>12</v>
      </c>
      <c r="P20" s="32" t="s">
        <v>14</v>
      </c>
      <c r="Q20" s="339"/>
      <c r="R20" s="337"/>
      <c r="S20" s="337"/>
      <c r="T20" s="338"/>
      <c r="U20" s="568"/>
      <c r="V20" s="568"/>
      <c r="W20" s="568"/>
      <c r="X20" s="568"/>
      <c r="Y20" s="569"/>
      <c r="Z20" s="437"/>
      <c r="AA20" s="438"/>
      <c r="AB20" s="438"/>
      <c r="AC20" s="439"/>
      <c r="AD20" s="106"/>
      <c r="AE20" s="105"/>
      <c r="AF20" s="105"/>
      <c r="AG20" s="105"/>
      <c r="AH20" s="105"/>
      <c r="AI20" s="105"/>
      <c r="AJ20" s="105"/>
      <c r="AK20" s="105"/>
      <c r="AL20" s="105"/>
      <c r="AM20" s="105"/>
      <c r="AN20" s="105"/>
      <c r="AO20" s="105"/>
      <c r="AP20" s="105"/>
      <c r="AQ20" s="105"/>
      <c r="AR20" s="105"/>
      <c r="AS20" s="103" t="s">
        <v>59</v>
      </c>
      <c r="AT20" s="101" t="e">
        <f>61.582*ACOS(SIN(AF18)*SIN(AH18)+COS(AF18)*COS(AH18)*(AF19-AH19))*6076.12</f>
        <v>#VALUE!</v>
      </c>
      <c r="AU20" s="105"/>
      <c r="AV20" s="105"/>
    </row>
    <row r="21" spans="1:48" s="22" customFormat="1" ht="35.1" customHeight="1" thickTop="1" thickBot="1" x14ac:dyDescent="0.3">
      <c r="A21" s="235" t="str">
        <f>IF(Z18=1,"VERIFIED",IF(AA18=1,"RECHECKED",IF(V18=1,"RECHECK",IF(X18=1,"VERIFY",IF(Y18=1,"NEED PMT APP","SANITY CHECK ONLY")))))</f>
        <v>NEED PMT APP</v>
      </c>
      <c r="B21" s="423"/>
      <c r="C21" s="417"/>
      <c r="D21" s="223" t="s">
        <v>16</v>
      </c>
      <c r="E21" s="224" t="s">
        <v>0</v>
      </c>
      <c r="F21" s="225" t="s">
        <v>0</v>
      </c>
      <c r="G21" s="226" t="s">
        <v>0</v>
      </c>
      <c r="H21" s="227" t="s">
        <v>0</v>
      </c>
      <c r="I21" s="225" t="s">
        <v>0</v>
      </c>
      <c r="J21" s="226" t="s">
        <v>0</v>
      </c>
      <c r="K21" s="228" t="s">
        <v>0</v>
      </c>
      <c r="L21" s="229" t="str">
        <f>IF(E21=" ","OBS POSN is not in use",AV18*6076.12)</f>
        <v>OBS POSN is not in use</v>
      </c>
      <c r="M21" s="230">
        <v>0</v>
      </c>
      <c r="N21" s="231" t="s">
        <v>105</v>
      </c>
      <c r="O21" s="232" t="s">
        <v>35</v>
      </c>
      <c r="P21" s="233" t="str">
        <f>IF(E21=" ","OBS POSN is not in use",(IF(L21&gt;O18,"OFF STA","ON STA")))</f>
        <v>OBS POSN is not in use</v>
      </c>
      <c r="Q21" s="340"/>
      <c r="R21" s="341"/>
      <c r="S21" s="341"/>
      <c r="T21" s="342"/>
      <c r="U21" s="568"/>
      <c r="V21" s="568"/>
      <c r="W21" s="568"/>
      <c r="X21" s="568"/>
      <c r="Y21" s="569"/>
      <c r="Z21" s="437"/>
      <c r="AA21" s="438"/>
      <c r="AB21" s="438"/>
      <c r="AC21" s="440"/>
      <c r="AD21" s="107"/>
      <c r="AE21" s="108"/>
      <c r="AF21" s="108"/>
      <c r="AG21" s="108"/>
      <c r="AH21" s="108" t="s">
        <v>0</v>
      </c>
      <c r="AI21" s="108"/>
      <c r="AJ21" s="108"/>
      <c r="AK21" s="108"/>
      <c r="AL21" s="108"/>
      <c r="AM21" s="108"/>
      <c r="AN21" s="108"/>
      <c r="AO21" s="108"/>
      <c r="AP21" s="108"/>
      <c r="AQ21" s="108"/>
      <c r="AR21" s="108"/>
      <c r="AS21" s="108"/>
      <c r="AT21" s="108" t="s">
        <v>0</v>
      </c>
      <c r="AU21" s="108"/>
      <c r="AV21" s="108"/>
    </row>
    <row r="22" spans="1:48" ht="35.1" customHeight="1" thickTop="1" thickBot="1" x14ac:dyDescent="0.3">
      <c r="A22" s="573" t="s">
        <v>157</v>
      </c>
      <c r="B22" s="574"/>
      <c r="C22" s="234"/>
      <c r="D22" s="269" t="s">
        <v>113</v>
      </c>
      <c r="E22" s="270"/>
      <c r="F22" s="271" t="s">
        <v>154</v>
      </c>
      <c r="G22" s="272"/>
      <c r="H22" s="273"/>
      <c r="I22" s="570" t="s">
        <v>139</v>
      </c>
      <c r="J22" s="571"/>
      <c r="K22" s="571"/>
      <c r="L22" s="571"/>
      <c r="M22" s="571"/>
      <c r="N22" s="571"/>
      <c r="O22" s="571"/>
      <c r="P22" s="571"/>
      <c r="Q22" s="571"/>
      <c r="R22" s="571"/>
      <c r="S22" s="571"/>
      <c r="T22" s="572"/>
      <c r="U22" s="274" t="s">
        <v>115</v>
      </c>
      <c r="V22" s="275"/>
      <c r="W22" s="275"/>
      <c r="X22" s="275"/>
      <c r="Y22" s="275"/>
      <c r="Z22" s="275"/>
      <c r="AA22" s="275"/>
      <c r="AB22" s="276"/>
      <c r="AC22" s="197"/>
      <c r="AD22" s="197"/>
    </row>
    <row r="23" spans="1:48" s="20" customFormat="1" ht="9" customHeight="1" thickTop="1" thickBot="1" x14ac:dyDescent="0.3">
      <c r="A23" s="114"/>
      <c r="B23" s="35" t="s">
        <v>5</v>
      </c>
      <c r="C23" s="36"/>
      <c r="D23" s="37" t="s">
        <v>6</v>
      </c>
      <c r="E23" s="79" t="s">
        <v>29</v>
      </c>
      <c r="F23" s="79" t="s">
        <v>30</v>
      </c>
      <c r="G23" s="72" t="s">
        <v>31</v>
      </c>
      <c r="H23" s="37" t="s">
        <v>29</v>
      </c>
      <c r="I23" s="79" t="s">
        <v>30</v>
      </c>
      <c r="J23" s="72" t="s">
        <v>31</v>
      </c>
      <c r="K23" s="38" t="s">
        <v>7</v>
      </c>
      <c r="L23" s="39" t="s">
        <v>8</v>
      </c>
      <c r="M23" s="39" t="s">
        <v>11</v>
      </c>
      <c r="N23" s="40" t="s">
        <v>9</v>
      </c>
      <c r="O23" s="41" t="s">
        <v>13</v>
      </c>
      <c r="P23" s="44" t="s">
        <v>34</v>
      </c>
      <c r="Q23" s="45" t="s">
        <v>33</v>
      </c>
      <c r="R23" s="46"/>
      <c r="S23" s="47" t="s">
        <v>15</v>
      </c>
      <c r="T23" s="154"/>
      <c r="U23" s="298" t="s">
        <v>62</v>
      </c>
      <c r="V23" s="299"/>
      <c r="W23" s="299"/>
      <c r="X23" s="299"/>
      <c r="Y23" s="300"/>
      <c r="Z23" s="48" t="s">
        <v>21</v>
      </c>
      <c r="AA23" s="49" t="s">
        <v>22</v>
      </c>
      <c r="AB23" s="174" t="s">
        <v>24</v>
      </c>
      <c r="AC23" s="50" t="s">
        <v>23</v>
      </c>
      <c r="AD23" s="96"/>
      <c r="AE23" s="97"/>
      <c r="AF23" s="98" t="s">
        <v>42</v>
      </c>
      <c r="AG23" s="97"/>
      <c r="AH23" s="98" t="s">
        <v>43</v>
      </c>
      <c r="AI23" s="98"/>
      <c r="AJ23" s="98" t="s">
        <v>44</v>
      </c>
      <c r="AK23" s="97"/>
      <c r="AL23" s="99" t="s">
        <v>54</v>
      </c>
      <c r="AM23" s="97"/>
      <c r="AN23" s="98"/>
      <c r="AO23" s="97"/>
      <c r="AP23" s="99" t="s">
        <v>51</v>
      </c>
      <c r="AQ23" s="97"/>
      <c r="AR23" s="98"/>
      <c r="AS23" s="97"/>
      <c r="AT23" s="98"/>
      <c r="AU23" s="97"/>
      <c r="AV23" s="97"/>
    </row>
    <row r="24" spans="1:48" s="23" customFormat="1" ht="15.95" customHeight="1" thickBot="1" x14ac:dyDescent="0.3">
      <c r="A24" s="152" t="s">
        <v>4</v>
      </c>
      <c r="B24" s="465" t="s">
        <v>65</v>
      </c>
      <c r="C24" s="262" t="s">
        <v>0</v>
      </c>
      <c r="D24" s="69" t="s">
        <v>20</v>
      </c>
      <c r="E24" s="193">
        <v>44</v>
      </c>
      <c r="F24" s="194">
        <v>25</v>
      </c>
      <c r="G24" s="195">
        <v>31.428000000000001</v>
      </c>
      <c r="H24" s="196">
        <v>68</v>
      </c>
      <c r="I24" s="194">
        <v>59</v>
      </c>
      <c r="J24" s="195">
        <v>32.659999999999997</v>
      </c>
      <c r="K24" s="265" t="s">
        <v>0</v>
      </c>
      <c r="L24" s="267" t="s">
        <v>0</v>
      </c>
      <c r="M24" s="277">
        <v>23.2</v>
      </c>
      <c r="N24" s="278">
        <f>IF(M24=" "," ",(M24+$B$8-M27))</f>
        <v>23.2</v>
      </c>
      <c r="O24" s="294">
        <v>500</v>
      </c>
      <c r="P24" s="296">
        <v>43275</v>
      </c>
      <c r="Q24" s="116" t="s">
        <v>0</v>
      </c>
      <c r="R24" s="117" t="s">
        <v>0</v>
      </c>
      <c r="S24" s="334" t="s">
        <v>64</v>
      </c>
      <c r="T24" s="335"/>
      <c r="U24" s="153">
        <v>1</v>
      </c>
      <c r="V24" s="51" t="s">
        <v>0</v>
      </c>
      <c r="W24" s="52">
        <v>1</v>
      </c>
      <c r="X24" s="53" t="s">
        <v>0</v>
      </c>
      <c r="Y24" s="54">
        <v>1</v>
      </c>
      <c r="Z24" s="55" t="s">
        <v>0</v>
      </c>
      <c r="AA24" s="51" t="s">
        <v>0</v>
      </c>
      <c r="AB24" s="175" t="s">
        <v>0</v>
      </c>
      <c r="AC24" s="56" t="s">
        <v>0</v>
      </c>
      <c r="AD24" s="100" t="s">
        <v>20</v>
      </c>
      <c r="AE24" s="103" t="s">
        <v>38</v>
      </c>
      <c r="AF24" s="102">
        <f>E24+F24/60+G24/60/60</f>
        <v>44.425396666666664</v>
      </c>
      <c r="AG24" s="103" t="s">
        <v>39</v>
      </c>
      <c r="AH24" s="102" t="e">
        <f>E27+F27/60+G27/60/60</f>
        <v>#VALUE!</v>
      </c>
      <c r="AI24" s="109" t="s">
        <v>45</v>
      </c>
      <c r="AJ24" s="102" t="e">
        <f>AH24-AF24</f>
        <v>#VALUE!</v>
      </c>
      <c r="AK24" s="103" t="s">
        <v>47</v>
      </c>
      <c r="AL24" s="102" t="e">
        <f>AJ25*60*COS((AF24+AH24)/2*PI()/180)</f>
        <v>#VALUE!</v>
      </c>
      <c r="AM24" s="103" t="s">
        <v>49</v>
      </c>
      <c r="AN24" s="102" t="e">
        <f>AL24*6076.12</f>
        <v>#VALUE!</v>
      </c>
      <c r="AO24" s="103" t="s">
        <v>52</v>
      </c>
      <c r="AP24" s="102">
        <f>AF24*PI()/180</f>
        <v>0.77536944333784708</v>
      </c>
      <c r="AQ24" s="103" t="s">
        <v>55</v>
      </c>
      <c r="AR24" s="102" t="e">
        <f>AH24 *PI()/180</f>
        <v>#VALUE!</v>
      </c>
      <c r="AS24" s="103" t="s">
        <v>57</v>
      </c>
      <c r="AT24" s="102" t="e">
        <f>1*ATAN2(COS(AP24)*SIN(AR24)-SIN(AP24)*COS(AR24)*COS(AR25-AP25),SIN(AR25-AP25)*COS(AR24))</f>
        <v>#VALUE!</v>
      </c>
      <c r="AU24" s="104" t="s">
        <v>60</v>
      </c>
      <c r="AV24" s="110" t="e">
        <f>SQRT(AL25*AL25+AL24*AL24)</f>
        <v>#VALUE!</v>
      </c>
    </row>
    <row r="25" spans="1:48" s="23" customFormat="1" ht="15.95" customHeight="1" thickTop="1" thickBot="1" x14ac:dyDescent="0.3">
      <c r="A25" s="71" t="s">
        <v>0</v>
      </c>
      <c r="B25" s="422"/>
      <c r="C25" s="263"/>
      <c r="D25" s="69" t="s">
        <v>25</v>
      </c>
      <c r="E25" s="279" t="s">
        <v>37</v>
      </c>
      <c r="F25" s="280"/>
      <c r="G25" s="280"/>
      <c r="H25" s="280"/>
      <c r="I25" s="280"/>
      <c r="J25" s="281"/>
      <c r="K25" s="266"/>
      <c r="L25" s="268"/>
      <c r="M25" s="277"/>
      <c r="N25" s="278"/>
      <c r="O25" s="295"/>
      <c r="P25" s="297"/>
      <c r="Q25" s="336" t="s">
        <v>107</v>
      </c>
      <c r="R25" s="337"/>
      <c r="S25" s="337"/>
      <c r="T25" s="338"/>
      <c r="U25" s="566" t="s">
        <v>78</v>
      </c>
      <c r="V25" s="566"/>
      <c r="W25" s="566"/>
      <c r="X25" s="566"/>
      <c r="Y25" s="567"/>
      <c r="Z25" s="434" t="s">
        <v>76</v>
      </c>
      <c r="AA25" s="435"/>
      <c r="AB25" s="435"/>
      <c r="AC25" s="436"/>
      <c r="AD25" s="100" t="s">
        <v>16</v>
      </c>
      <c r="AE25" s="103" t="s">
        <v>40</v>
      </c>
      <c r="AF25" s="102">
        <f>H24+I24/60+J24/60/60</f>
        <v>68.99240555555555</v>
      </c>
      <c r="AG25" s="103" t="s">
        <v>41</v>
      </c>
      <c r="AH25" s="102" t="e">
        <f>H27+I27/60+J27/60/60</f>
        <v>#VALUE!</v>
      </c>
      <c r="AI25" s="109" t="s">
        <v>46</v>
      </c>
      <c r="AJ25" s="102" t="e">
        <f>AF25-AH25</f>
        <v>#VALUE!</v>
      </c>
      <c r="AK25" s="103" t="s">
        <v>48</v>
      </c>
      <c r="AL25" s="102" t="e">
        <f>AJ24*60</f>
        <v>#VALUE!</v>
      </c>
      <c r="AM25" s="103" t="s">
        <v>50</v>
      </c>
      <c r="AN25" s="102" t="e">
        <f>AL25*6076.12</f>
        <v>#VALUE!</v>
      </c>
      <c r="AO25" s="103" t="s">
        <v>53</v>
      </c>
      <c r="AP25" s="102">
        <f>AF25*PI()/180</f>
        <v>1.204144635815672</v>
      </c>
      <c r="AQ25" s="103" t="s">
        <v>56</v>
      </c>
      <c r="AR25" s="102" t="e">
        <f>AH25*PI()/180</f>
        <v>#VALUE!</v>
      </c>
      <c r="AS25" s="103" t="s">
        <v>58</v>
      </c>
      <c r="AT25" s="101" t="e">
        <f>IF(360+AT24/(2*PI())*360&gt;360,AT24/(PI())*360,360+AT24/(2*PI())*360)</f>
        <v>#VALUE!</v>
      </c>
      <c r="AU25" s="105"/>
      <c r="AV25" s="105"/>
    </row>
    <row r="26" spans="1:48" s="23" customFormat="1" ht="15.95" customHeight="1" thickTop="1" thickBot="1" x14ac:dyDescent="0.3">
      <c r="A26" s="210">
        <v>2</v>
      </c>
      <c r="B26" s="422"/>
      <c r="C26" s="263"/>
      <c r="D26" s="69" t="s">
        <v>26</v>
      </c>
      <c r="E26" s="279" t="s">
        <v>36</v>
      </c>
      <c r="F26" s="280"/>
      <c r="G26" s="280"/>
      <c r="H26" s="280"/>
      <c r="I26" s="280"/>
      <c r="J26" s="281"/>
      <c r="K26" s="163" t="s">
        <v>10</v>
      </c>
      <c r="L26" s="164" t="s">
        <v>61</v>
      </c>
      <c r="M26" s="165" t="s">
        <v>32</v>
      </c>
      <c r="N26" s="30" t="s">
        <v>2</v>
      </c>
      <c r="O26" s="31" t="s">
        <v>12</v>
      </c>
      <c r="P26" s="32" t="s">
        <v>14</v>
      </c>
      <c r="Q26" s="339"/>
      <c r="R26" s="337"/>
      <c r="S26" s="337"/>
      <c r="T26" s="338"/>
      <c r="U26" s="568"/>
      <c r="V26" s="568"/>
      <c r="W26" s="568"/>
      <c r="X26" s="568"/>
      <c r="Y26" s="569"/>
      <c r="Z26" s="437"/>
      <c r="AA26" s="438"/>
      <c r="AB26" s="438"/>
      <c r="AC26" s="439"/>
      <c r="AD26" s="106"/>
      <c r="AE26" s="105"/>
      <c r="AF26" s="105"/>
      <c r="AG26" s="105"/>
      <c r="AH26" s="105"/>
      <c r="AI26" s="105"/>
      <c r="AJ26" s="105"/>
      <c r="AK26" s="105"/>
      <c r="AL26" s="105"/>
      <c r="AM26" s="105"/>
      <c r="AN26" s="105"/>
      <c r="AO26" s="105"/>
      <c r="AP26" s="105"/>
      <c r="AQ26" s="105"/>
      <c r="AR26" s="105"/>
      <c r="AS26" s="103" t="s">
        <v>59</v>
      </c>
      <c r="AT26" s="101" t="e">
        <f>61.582*ACOS(SIN(AF24)*SIN(AH24)+COS(AF24)*COS(AH24)*(AF25-AH25))*6076.12</f>
        <v>#VALUE!</v>
      </c>
      <c r="AU26" s="105"/>
      <c r="AV26" s="105"/>
    </row>
    <row r="27" spans="1:48" s="22" customFormat="1" ht="35.1" customHeight="1" thickTop="1" thickBot="1" x14ac:dyDescent="0.3">
      <c r="A27" s="235" t="str">
        <f>IF(Z24=1,"VERIFIED",IF(AA24=1,"RECHECKED",IF(V24=1,"RECHECK",IF(X24=1,"VERIFY",IF(Y24=1,"NEED PMT APP","SANITY CHECK ONLY")))))</f>
        <v>NEED PMT APP</v>
      </c>
      <c r="B27" s="423"/>
      <c r="C27" s="417"/>
      <c r="D27" s="223" t="s">
        <v>16</v>
      </c>
      <c r="E27" s="240" t="s">
        <v>0</v>
      </c>
      <c r="F27" s="241" t="s">
        <v>0</v>
      </c>
      <c r="G27" s="242" t="s">
        <v>0</v>
      </c>
      <c r="H27" s="243" t="s">
        <v>0</v>
      </c>
      <c r="I27" s="241" t="s">
        <v>0</v>
      </c>
      <c r="J27" s="242" t="s">
        <v>0</v>
      </c>
      <c r="K27" s="244" t="s">
        <v>0</v>
      </c>
      <c r="L27" s="229" t="str">
        <f>IF(E27=" ","OBS POSN is not in use",AV24*6076.12)</f>
        <v>OBS POSN is not in use</v>
      </c>
      <c r="M27" s="245">
        <v>0</v>
      </c>
      <c r="N27" s="231" t="s">
        <v>105</v>
      </c>
      <c r="O27" s="232" t="s">
        <v>35</v>
      </c>
      <c r="P27" s="233" t="str">
        <f>IF(E27=" ","OBS POSN is not in use",(IF(L27&gt;O24,"OFF STA","ON STA")))</f>
        <v>OBS POSN is not in use</v>
      </c>
      <c r="Q27" s="340"/>
      <c r="R27" s="341"/>
      <c r="S27" s="341"/>
      <c r="T27" s="342"/>
      <c r="U27" s="568"/>
      <c r="V27" s="568"/>
      <c r="W27" s="568"/>
      <c r="X27" s="568"/>
      <c r="Y27" s="569"/>
      <c r="Z27" s="437"/>
      <c r="AA27" s="438"/>
      <c r="AB27" s="438"/>
      <c r="AC27" s="440"/>
      <c r="AD27" s="21">
        <v>8</v>
      </c>
    </row>
    <row r="28" spans="1:48" ht="35.1" customHeight="1" thickTop="1" thickBot="1" x14ac:dyDescent="0.3">
      <c r="A28" s="573" t="s">
        <v>157</v>
      </c>
      <c r="B28" s="574"/>
      <c r="C28" s="234"/>
      <c r="D28" s="269" t="s">
        <v>113</v>
      </c>
      <c r="E28" s="270"/>
      <c r="F28" s="271" t="s">
        <v>154</v>
      </c>
      <c r="G28" s="272"/>
      <c r="H28" s="273"/>
      <c r="I28" s="570" t="s">
        <v>135</v>
      </c>
      <c r="J28" s="571"/>
      <c r="K28" s="571"/>
      <c r="L28" s="571"/>
      <c r="M28" s="571"/>
      <c r="N28" s="571"/>
      <c r="O28" s="571"/>
      <c r="P28" s="571"/>
      <c r="Q28" s="571"/>
      <c r="R28" s="571"/>
      <c r="S28" s="571"/>
      <c r="T28" s="572"/>
      <c r="U28" s="274" t="s">
        <v>115</v>
      </c>
      <c r="V28" s="275"/>
      <c r="W28" s="275"/>
      <c r="X28" s="275"/>
      <c r="Y28" s="275"/>
      <c r="Z28" s="275"/>
      <c r="AA28" s="275"/>
      <c r="AB28" s="276"/>
      <c r="AC28" s="197"/>
      <c r="AD28" s="197"/>
    </row>
    <row r="29" spans="1:48" s="20" customFormat="1" ht="9" customHeight="1" thickTop="1" thickBot="1" x14ac:dyDescent="0.3">
      <c r="A29" s="114"/>
      <c r="B29" s="35" t="s">
        <v>5</v>
      </c>
      <c r="C29" s="36"/>
      <c r="D29" s="37" t="s">
        <v>6</v>
      </c>
      <c r="E29" s="79" t="s">
        <v>29</v>
      </c>
      <c r="F29" s="79" t="s">
        <v>30</v>
      </c>
      <c r="G29" s="72" t="s">
        <v>31</v>
      </c>
      <c r="H29" s="37" t="s">
        <v>29</v>
      </c>
      <c r="I29" s="79" t="s">
        <v>30</v>
      </c>
      <c r="J29" s="72" t="s">
        <v>31</v>
      </c>
      <c r="K29" s="38" t="s">
        <v>7</v>
      </c>
      <c r="L29" s="39" t="s">
        <v>8</v>
      </c>
      <c r="M29" s="39" t="s">
        <v>11</v>
      </c>
      <c r="N29" s="40" t="s">
        <v>9</v>
      </c>
      <c r="O29" s="41" t="s">
        <v>13</v>
      </c>
      <c r="P29" s="44" t="s">
        <v>34</v>
      </c>
      <c r="Q29" s="45" t="s">
        <v>33</v>
      </c>
      <c r="R29" s="46"/>
      <c r="S29" s="47" t="s">
        <v>15</v>
      </c>
      <c r="T29" s="154"/>
      <c r="U29" s="298" t="s">
        <v>62</v>
      </c>
      <c r="V29" s="299"/>
      <c r="W29" s="299"/>
      <c r="X29" s="299"/>
      <c r="Y29" s="300"/>
      <c r="Z29" s="48" t="s">
        <v>21</v>
      </c>
      <c r="AA29" s="49" t="s">
        <v>22</v>
      </c>
      <c r="AB29" s="174" t="s">
        <v>24</v>
      </c>
      <c r="AC29" s="50" t="s">
        <v>23</v>
      </c>
      <c r="AD29" s="96"/>
      <c r="AE29" s="97"/>
      <c r="AF29" s="98" t="s">
        <v>42</v>
      </c>
      <c r="AG29" s="97"/>
      <c r="AH29" s="98" t="s">
        <v>43</v>
      </c>
      <c r="AI29" s="98"/>
      <c r="AJ29" s="98" t="s">
        <v>44</v>
      </c>
      <c r="AK29" s="97"/>
      <c r="AL29" s="99" t="s">
        <v>54</v>
      </c>
      <c r="AM29" s="97"/>
      <c r="AN29" s="98"/>
      <c r="AO29" s="97"/>
      <c r="AP29" s="99" t="s">
        <v>51</v>
      </c>
      <c r="AQ29" s="97"/>
      <c r="AR29" s="98"/>
      <c r="AS29" s="97"/>
      <c r="AT29" s="98"/>
      <c r="AU29" s="97"/>
      <c r="AV29" s="97"/>
    </row>
    <row r="30" spans="1:48" s="23" customFormat="1" ht="15.95" customHeight="1" thickBot="1" x14ac:dyDescent="0.3">
      <c r="A30" s="237" t="s">
        <v>0</v>
      </c>
      <c r="B30" s="414" t="s">
        <v>120</v>
      </c>
      <c r="C30" s="262" t="s">
        <v>0</v>
      </c>
      <c r="D30" s="69" t="s">
        <v>20</v>
      </c>
      <c r="E30" s="193">
        <v>44</v>
      </c>
      <c r="F30" s="194">
        <v>22</v>
      </c>
      <c r="G30" s="195">
        <v>17.100000000000001</v>
      </c>
      <c r="H30" s="196">
        <v>68</v>
      </c>
      <c r="I30" s="194">
        <v>57</v>
      </c>
      <c r="J30" s="195">
        <v>2.64</v>
      </c>
      <c r="K30" s="418" t="s">
        <v>0</v>
      </c>
      <c r="L30" s="467" t="s">
        <v>0</v>
      </c>
      <c r="M30" s="468" t="s">
        <v>0</v>
      </c>
      <c r="N30" s="468" t="s">
        <v>0</v>
      </c>
      <c r="O30" s="294">
        <v>500</v>
      </c>
      <c r="P30" s="296">
        <v>42976</v>
      </c>
      <c r="Q30" s="42" t="s">
        <v>67</v>
      </c>
      <c r="R30" s="43" t="s">
        <v>0</v>
      </c>
      <c r="S30" s="443" t="s">
        <v>66</v>
      </c>
      <c r="T30" s="444"/>
      <c r="U30" s="153" t="s">
        <v>0</v>
      </c>
      <c r="V30" s="51" t="s">
        <v>0</v>
      </c>
      <c r="W30" s="52" t="s">
        <v>0</v>
      </c>
      <c r="X30" s="53" t="s">
        <v>0</v>
      </c>
      <c r="Y30" s="54" t="s">
        <v>0</v>
      </c>
      <c r="Z30" s="55" t="s">
        <v>0</v>
      </c>
      <c r="AA30" s="51" t="s">
        <v>0</v>
      </c>
      <c r="AB30" s="175"/>
      <c r="AC30" s="56" t="s">
        <v>0</v>
      </c>
      <c r="AD30" s="100" t="s">
        <v>20</v>
      </c>
      <c r="AE30" s="103" t="s">
        <v>38</v>
      </c>
      <c r="AF30" s="102">
        <f>E30+F30/60+G30/60/60</f>
        <v>44.371416666666669</v>
      </c>
      <c r="AG30" s="103" t="s">
        <v>39</v>
      </c>
      <c r="AH30" s="102" t="e">
        <f>E33+F33/60+G33/60/60</f>
        <v>#VALUE!</v>
      </c>
      <c r="AI30" s="109" t="s">
        <v>45</v>
      </c>
      <c r="AJ30" s="102" t="e">
        <f>AH30-AF30</f>
        <v>#VALUE!</v>
      </c>
      <c r="AK30" s="103" t="s">
        <v>47</v>
      </c>
      <c r="AL30" s="102" t="e">
        <f>AJ31*60*COS((AF30+AH30)/2*PI()/180)</f>
        <v>#VALUE!</v>
      </c>
      <c r="AM30" s="103" t="s">
        <v>49</v>
      </c>
      <c r="AN30" s="102" t="e">
        <f>AL30*6076.12</f>
        <v>#VALUE!</v>
      </c>
      <c r="AO30" s="103" t="s">
        <v>52</v>
      </c>
      <c r="AP30" s="102">
        <f>AF30*PI()/180</f>
        <v>0.7744273146076206</v>
      </c>
      <c r="AQ30" s="103" t="s">
        <v>55</v>
      </c>
      <c r="AR30" s="102" t="e">
        <f>AH30 *PI()/180</f>
        <v>#VALUE!</v>
      </c>
      <c r="AS30" s="103" t="s">
        <v>57</v>
      </c>
      <c r="AT30" s="102" t="e">
        <f>1*ATAN2(COS(AP30)*SIN(AR30)-SIN(AP30)*COS(AR30)*COS(AR31-AP31),SIN(AR31-AP31)*COS(AR30))</f>
        <v>#VALUE!</v>
      </c>
      <c r="AU30" s="104" t="s">
        <v>60</v>
      </c>
      <c r="AV30" s="110" t="e">
        <f>SQRT(AL31*AL31+AL30*AL30)</f>
        <v>#VALUE!</v>
      </c>
    </row>
    <row r="31" spans="1:48" s="23" customFormat="1" ht="15.95" customHeight="1" thickTop="1" thickBot="1" x14ac:dyDescent="0.3">
      <c r="A31" s="238" t="s">
        <v>0</v>
      </c>
      <c r="B31" s="415"/>
      <c r="C31" s="263"/>
      <c r="D31" s="69" t="s">
        <v>25</v>
      </c>
      <c r="E31" s="279" t="s">
        <v>37</v>
      </c>
      <c r="F31" s="280"/>
      <c r="G31" s="280"/>
      <c r="H31" s="280"/>
      <c r="I31" s="280"/>
      <c r="J31" s="281"/>
      <c r="K31" s="418"/>
      <c r="L31" s="467"/>
      <c r="M31" s="468"/>
      <c r="N31" s="468"/>
      <c r="O31" s="295"/>
      <c r="P31" s="297"/>
      <c r="Q31" s="282" t="s">
        <v>118</v>
      </c>
      <c r="R31" s="283"/>
      <c r="S31" s="283"/>
      <c r="T31" s="284"/>
      <c r="U31" s="600" t="s">
        <v>119</v>
      </c>
      <c r="V31" s="600"/>
      <c r="W31" s="600"/>
      <c r="X31" s="600"/>
      <c r="Y31" s="601"/>
      <c r="Z31" s="434" t="s">
        <v>77</v>
      </c>
      <c r="AA31" s="435"/>
      <c r="AB31" s="435"/>
      <c r="AC31" s="436"/>
      <c r="AD31" s="100" t="s">
        <v>16</v>
      </c>
      <c r="AE31" s="103" t="s">
        <v>40</v>
      </c>
      <c r="AF31" s="102">
        <f>H30+I30/60+J30/60/60</f>
        <v>68.950733333333332</v>
      </c>
      <c r="AG31" s="103" t="s">
        <v>41</v>
      </c>
      <c r="AH31" s="102" t="e">
        <f>H33+I33/60+J33/60/60</f>
        <v>#VALUE!</v>
      </c>
      <c r="AI31" s="109" t="s">
        <v>46</v>
      </c>
      <c r="AJ31" s="102" t="e">
        <f>AF31-AH31</f>
        <v>#VALUE!</v>
      </c>
      <c r="AK31" s="103" t="s">
        <v>48</v>
      </c>
      <c r="AL31" s="102" t="e">
        <f>AJ30*60</f>
        <v>#VALUE!</v>
      </c>
      <c r="AM31" s="103" t="s">
        <v>50</v>
      </c>
      <c r="AN31" s="102" t="e">
        <f>AL31*6076.12</f>
        <v>#VALUE!</v>
      </c>
      <c r="AO31" s="103" t="s">
        <v>53</v>
      </c>
      <c r="AP31" s="102">
        <f>AF31*PI()/180</f>
        <v>1.2034173183312715</v>
      </c>
      <c r="AQ31" s="103" t="s">
        <v>56</v>
      </c>
      <c r="AR31" s="102" t="e">
        <f>AH31*PI()/180</f>
        <v>#VALUE!</v>
      </c>
      <c r="AS31" s="103" t="s">
        <v>58</v>
      </c>
      <c r="AT31" s="101" t="e">
        <f>IF(360+AT30/(2*PI())*360&gt;360,AT30/(PI())*360,360+AT30/(2*PI())*360)</f>
        <v>#VALUE!</v>
      </c>
      <c r="AU31" s="105"/>
      <c r="AV31" s="105"/>
    </row>
    <row r="32" spans="1:48" s="23" customFormat="1" ht="15.95" customHeight="1" thickBot="1" x14ac:dyDescent="0.3">
      <c r="A32" s="239" t="s">
        <v>0</v>
      </c>
      <c r="B32" s="415"/>
      <c r="C32" s="263"/>
      <c r="D32" s="69" t="s">
        <v>26</v>
      </c>
      <c r="E32" s="279" t="s">
        <v>36</v>
      </c>
      <c r="F32" s="280"/>
      <c r="G32" s="280"/>
      <c r="H32" s="280"/>
      <c r="I32" s="280"/>
      <c r="J32" s="281"/>
      <c r="K32" s="28" t="s">
        <v>10</v>
      </c>
      <c r="L32" s="113" t="s">
        <v>61</v>
      </c>
      <c r="M32" s="29" t="s">
        <v>32</v>
      </c>
      <c r="N32" s="30" t="s">
        <v>2</v>
      </c>
      <c r="O32" s="31" t="s">
        <v>12</v>
      </c>
      <c r="P32" s="32" t="s">
        <v>14</v>
      </c>
      <c r="Q32" s="285"/>
      <c r="R32" s="283"/>
      <c r="S32" s="283"/>
      <c r="T32" s="284"/>
      <c r="U32" s="602"/>
      <c r="V32" s="602"/>
      <c r="W32" s="602"/>
      <c r="X32" s="602"/>
      <c r="Y32" s="603"/>
      <c r="Z32" s="437"/>
      <c r="AA32" s="438"/>
      <c r="AB32" s="438"/>
      <c r="AC32" s="439"/>
      <c r="AD32" s="106"/>
      <c r="AE32" s="105"/>
      <c r="AF32" s="105"/>
      <c r="AG32" s="105"/>
      <c r="AH32" s="105"/>
      <c r="AI32" s="105"/>
      <c r="AJ32" s="105"/>
      <c r="AK32" s="105"/>
      <c r="AL32" s="105"/>
      <c r="AM32" s="105"/>
      <c r="AN32" s="105"/>
      <c r="AO32" s="105"/>
      <c r="AP32" s="105"/>
      <c r="AQ32" s="105"/>
      <c r="AR32" s="105"/>
      <c r="AS32" s="103" t="s">
        <v>59</v>
      </c>
      <c r="AT32" s="101" t="e">
        <f>61.582*ACOS(SIN(AF30)*SIN(AH30)+COS(AF30)*COS(AH30)*(AF31-AH31))*6076.12</f>
        <v>#VALUE!</v>
      </c>
      <c r="AU32" s="105"/>
      <c r="AV32" s="105"/>
    </row>
    <row r="33" spans="1:48" s="22" customFormat="1" ht="35.1" customHeight="1" thickTop="1" thickBot="1" x14ac:dyDescent="0.3">
      <c r="A33" s="599" t="s">
        <v>117</v>
      </c>
      <c r="B33" s="416"/>
      <c r="C33" s="417"/>
      <c r="D33" s="223" t="s">
        <v>16</v>
      </c>
      <c r="E33" s="257" t="s">
        <v>0</v>
      </c>
      <c r="F33" s="246" t="s">
        <v>0</v>
      </c>
      <c r="G33" s="247" t="s">
        <v>0</v>
      </c>
      <c r="H33" s="258" t="s">
        <v>0</v>
      </c>
      <c r="I33" s="246" t="s">
        <v>0</v>
      </c>
      <c r="J33" s="247" t="s">
        <v>0</v>
      </c>
      <c r="K33" s="248" t="s">
        <v>0</v>
      </c>
      <c r="L33" s="249" t="s">
        <v>0</v>
      </c>
      <c r="M33" s="250" t="s">
        <v>0</v>
      </c>
      <c r="N33" s="251" t="s">
        <v>0</v>
      </c>
      <c r="O33" s="252" t="s">
        <v>0</v>
      </c>
      <c r="P33" s="253" t="s">
        <v>0</v>
      </c>
      <c r="Q33" s="286"/>
      <c r="R33" s="287"/>
      <c r="S33" s="287"/>
      <c r="T33" s="288"/>
      <c r="U33" s="602"/>
      <c r="V33" s="602"/>
      <c r="W33" s="602"/>
      <c r="X33" s="602"/>
      <c r="Y33" s="603"/>
      <c r="Z33" s="437"/>
      <c r="AA33" s="438"/>
      <c r="AB33" s="438"/>
      <c r="AC33" s="440"/>
      <c r="AD33" s="21"/>
    </row>
    <row r="34" spans="1:48" ht="35.1" customHeight="1" thickTop="1" thickBot="1" x14ac:dyDescent="0.3">
      <c r="A34" s="562" t="s">
        <v>125</v>
      </c>
      <c r="B34" s="563"/>
      <c r="C34" s="234"/>
      <c r="D34" s="269" t="s">
        <v>113</v>
      </c>
      <c r="E34" s="270"/>
      <c r="F34" s="271" t="s">
        <v>114</v>
      </c>
      <c r="G34" s="272"/>
      <c r="H34" s="273"/>
      <c r="I34" s="570" t="s">
        <v>158</v>
      </c>
      <c r="J34" s="571"/>
      <c r="K34" s="571"/>
      <c r="L34" s="571"/>
      <c r="M34" s="571"/>
      <c r="N34" s="571"/>
      <c r="O34" s="571"/>
      <c r="P34" s="571"/>
      <c r="Q34" s="571"/>
      <c r="R34" s="571"/>
      <c r="S34" s="571"/>
      <c r="T34" s="572"/>
      <c r="U34" s="274" t="s">
        <v>115</v>
      </c>
      <c r="V34" s="275"/>
      <c r="W34" s="275"/>
      <c r="X34" s="275"/>
      <c r="Y34" s="275"/>
      <c r="Z34" s="275"/>
      <c r="AA34" s="275"/>
      <c r="AB34" s="276"/>
      <c r="AC34" s="197"/>
      <c r="AD34" s="197"/>
    </row>
    <row r="35" spans="1:48" s="20" customFormat="1" ht="9" customHeight="1" thickTop="1" thickBot="1" x14ac:dyDescent="0.3">
      <c r="A35" s="95" t="s">
        <v>0</v>
      </c>
      <c r="B35" s="35" t="s">
        <v>5</v>
      </c>
      <c r="C35" s="36"/>
      <c r="D35" s="37" t="s">
        <v>6</v>
      </c>
      <c r="E35" s="79" t="s">
        <v>29</v>
      </c>
      <c r="F35" s="79" t="s">
        <v>30</v>
      </c>
      <c r="G35" s="72" t="s">
        <v>31</v>
      </c>
      <c r="H35" s="37" t="s">
        <v>29</v>
      </c>
      <c r="I35" s="79" t="s">
        <v>30</v>
      </c>
      <c r="J35" s="72" t="s">
        <v>31</v>
      </c>
      <c r="K35" s="168" t="s">
        <v>7</v>
      </c>
      <c r="L35" s="169" t="s">
        <v>8</v>
      </c>
      <c r="M35" s="169" t="s">
        <v>11</v>
      </c>
      <c r="N35" s="160" t="s">
        <v>9</v>
      </c>
      <c r="O35" s="161" t="s">
        <v>13</v>
      </c>
      <c r="P35" s="162" t="s">
        <v>34</v>
      </c>
      <c r="Q35" s="45" t="s">
        <v>33</v>
      </c>
      <c r="R35" s="46"/>
      <c r="S35" s="47" t="s">
        <v>15</v>
      </c>
      <c r="T35" s="154"/>
      <c r="U35" s="298" t="s">
        <v>62</v>
      </c>
      <c r="V35" s="299"/>
      <c r="W35" s="299"/>
      <c r="X35" s="299"/>
      <c r="Y35" s="300"/>
      <c r="Z35" s="48" t="s">
        <v>21</v>
      </c>
      <c r="AA35" s="49" t="s">
        <v>22</v>
      </c>
      <c r="AB35" s="174" t="s">
        <v>24</v>
      </c>
      <c r="AC35" s="50" t="s">
        <v>23</v>
      </c>
      <c r="AD35" s="96"/>
      <c r="AE35" s="97"/>
      <c r="AF35" s="98" t="s">
        <v>42</v>
      </c>
      <c r="AG35" s="97"/>
      <c r="AH35" s="98" t="s">
        <v>43</v>
      </c>
      <c r="AI35" s="98"/>
      <c r="AJ35" s="98" t="s">
        <v>44</v>
      </c>
      <c r="AK35" s="97"/>
      <c r="AL35" s="99" t="s">
        <v>54</v>
      </c>
      <c r="AM35" s="97"/>
      <c r="AN35" s="98"/>
      <c r="AO35" s="97"/>
      <c r="AP35" s="99" t="s">
        <v>51</v>
      </c>
      <c r="AQ35" s="97"/>
      <c r="AR35" s="98"/>
      <c r="AS35" s="97"/>
      <c r="AT35" s="98"/>
      <c r="AU35" s="97"/>
      <c r="AV35" s="97"/>
    </row>
    <row r="36" spans="1:48" s="23" customFormat="1" ht="15.95" customHeight="1" thickBot="1" x14ac:dyDescent="0.3">
      <c r="A36" s="26">
        <v>4375</v>
      </c>
      <c r="B36" s="465" t="s">
        <v>69</v>
      </c>
      <c r="C36" s="262" t="s">
        <v>0</v>
      </c>
      <c r="D36" s="69" t="s">
        <v>20</v>
      </c>
      <c r="E36" s="211">
        <v>44</v>
      </c>
      <c r="F36" s="212">
        <v>15</v>
      </c>
      <c r="G36" s="213">
        <v>50.4</v>
      </c>
      <c r="H36" s="214">
        <v>69</v>
      </c>
      <c r="I36" s="212">
        <v>0</v>
      </c>
      <c r="J36" s="213">
        <v>18.79</v>
      </c>
      <c r="K36" s="265" t="s">
        <v>0</v>
      </c>
      <c r="L36" s="267" t="s">
        <v>0</v>
      </c>
      <c r="M36" s="469" t="s">
        <v>0</v>
      </c>
      <c r="N36" s="470" t="s">
        <v>0</v>
      </c>
      <c r="O36" s="294">
        <v>25</v>
      </c>
      <c r="P36" s="296">
        <v>42582</v>
      </c>
      <c r="Q36" s="42" t="s">
        <v>67</v>
      </c>
      <c r="R36" s="43" t="s">
        <v>0</v>
      </c>
      <c r="S36" s="320" t="s">
        <v>70</v>
      </c>
      <c r="T36" s="321"/>
      <c r="U36" s="153">
        <v>1</v>
      </c>
      <c r="V36" s="51" t="s">
        <v>0</v>
      </c>
      <c r="W36" s="52" t="s">
        <v>0</v>
      </c>
      <c r="X36" s="53">
        <v>1</v>
      </c>
      <c r="Y36" s="54" t="s">
        <v>0</v>
      </c>
      <c r="Z36" s="55" t="s">
        <v>0</v>
      </c>
      <c r="AA36" s="51" t="s">
        <v>0</v>
      </c>
      <c r="AB36" s="175"/>
      <c r="AC36" s="56" t="s">
        <v>0</v>
      </c>
      <c r="AD36" s="100" t="s">
        <v>20</v>
      </c>
      <c r="AE36" s="103" t="s">
        <v>38</v>
      </c>
      <c r="AF36" s="102">
        <f>E36+F36/60+G36/60/60</f>
        <v>44.264000000000003</v>
      </c>
      <c r="AG36" s="103" t="s">
        <v>39</v>
      </c>
      <c r="AH36" s="102" t="e">
        <f>E39+F39/60+G39/60/60</f>
        <v>#VALUE!</v>
      </c>
      <c r="AI36" s="109" t="s">
        <v>45</v>
      </c>
      <c r="AJ36" s="102" t="e">
        <f>AH36-AF36</f>
        <v>#VALUE!</v>
      </c>
      <c r="AK36" s="103" t="s">
        <v>47</v>
      </c>
      <c r="AL36" s="102" t="e">
        <f>AJ37*60*COS((AF36+AH36)/2*PI()/180)</f>
        <v>#VALUE!</v>
      </c>
      <c r="AM36" s="103" t="s">
        <v>49</v>
      </c>
      <c r="AN36" s="102" t="e">
        <f>AL36*6076.12</f>
        <v>#VALUE!</v>
      </c>
      <c r="AO36" s="103" t="s">
        <v>52</v>
      </c>
      <c r="AP36" s="102">
        <f>AF36*PI()/180</f>
        <v>0.77255254010277008</v>
      </c>
      <c r="AQ36" s="103" t="s">
        <v>55</v>
      </c>
      <c r="AR36" s="102" t="e">
        <f>AH36 *PI()/180</f>
        <v>#VALUE!</v>
      </c>
      <c r="AS36" s="103" t="s">
        <v>57</v>
      </c>
      <c r="AT36" s="102" t="e">
        <f>1*ATAN2(COS(AP36)*SIN(AR36)-SIN(AP36)*COS(AR36)*COS(AR37-AP37),SIN(AR37-AP37)*COS(AR36))</f>
        <v>#VALUE!</v>
      </c>
      <c r="AU36" s="104" t="s">
        <v>60</v>
      </c>
      <c r="AV36" s="110" t="e">
        <f>SQRT(AL37*AL37+AL36*AL36)</f>
        <v>#VALUE!</v>
      </c>
    </row>
    <row r="37" spans="1:48" s="23" customFormat="1" ht="15.95" customHeight="1" thickTop="1" thickBot="1" x14ac:dyDescent="0.3">
      <c r="A37" s="71">
        <v>200100217104</v>
      </c>
      <c r="B37" s="422"/>
      <c r="C37" s="263"/>
      <c r="D37" s="69" t="s">
        <v>25</v>
      </c>
      <c r="E37" s="81">
        <f t="shared" ref="E37:J38" si="0">E36</f>
        <v>44</v>
      </c>
      <c r="F37" s="85">
        <f t="shared" si="0"/>
        <v>15</v>
      </c>
      <c r="G37" s="75">
        <f t="shared" si="0"/>
        <v>50.4</v>
      </c>
      <c r="H37" s="58">
        <f t="shared" si="0"/>
        <v>69</v>
      </c>
      <c r="I37" s="85">
        <f t="shared" si="0"/>
        <v>0</v>
      </c>
      <c r="J37" s="76">
        <f t="shared" si="0"/>
        <v>18.79</v>
      </c>
      <c r="K37" s="266"/>
      <c r="L37" s="268"/>
      <c r="M37" s="469"/>
      <c r="N37" s="470"/>
      <c r="O37" s="295"/>
      <c r="P37" s="297"/>
      <c r="Q37" s="322" t="s">
        <v>106</v>
      </c>
      <c r="R37" s="323"/>
      <c r="S37" s="323"/>
      <c r="T37" s="324"/>
      <c r="U37" s="301" t="s">
        <v>122</v>
      </c>
      <c r="V37" s="301"/>
      <c r="W37" s="301"/>
      <c r="X37" s="301"/>
      <c r="Y37" s="302"/>
      <c r="Z37" s="434" t="s">
        <v>79</v>
      </c>
      <c r="AA37" s="435"/>
      <c r="AB37" s="435"/>
      <c r="AC37" s="436"/>
      <c r="AD37" s="100" t="s">
        <v>16</v>
      </c>
      <c r="AE37" s="103" t="s">
        <v>40</v>
      </c>
      <c r="AF37" s="102">
        <f>H36+I36/60+J36/60/60</f>
        <v>69.00521944444445</v>
      </c>
      <c r="AG37" s="103" t="s">
        <v>41</v>
      </c>
      <c r="AH37" s="102" t="e">
        <f>H39+I39/60+J39/60/60</f>
        <v>#VALUE!</v>
      </c>
      <c r="AI37" s="109" t="s">
        <v>46</v>
      </c>
      <c r="AJ37" s="102" t="e">
        <f>AF37-AH37</f>
        <v>#VALUE!</v>
      </c>
      <c r="AK37" s="103" t="s">
        <v>48</v>
      </c>
      <c r="AL37" s="102" t="e">
        <f>AJ36*60</f>
        <v>#VALUE!</v>
      </c>
      <c r="AM37" s="103" t="s">
        <v>50</v>
      </c>
      <c r="AN37" s="102" t="e">
        <f>AL37*6076.12</f>
        <v>#VALUE!</v>
      </c>
      <c r="AO37" s="103" t="s">
        <v>53</v>
      </c>
      <c r="AP37" s="102">
        <f>AF37*PI()/180</f>
        <v>1.2043682803667679</v>
      </c>
      <c r="AQ37" s="103" t="s">
        <v>56</v>
      </c>
      <c r="AR37" s="102" t="e">
        <f>AH37*PI()/180</f>
        <v>#VALUE!</v>
      </c>
      <c r="AS37" s="103" t="s">
        <v>58</v>
      </c>
      <c r="AT37" s="101" t="e">
        <f>IF(360+AT36/(2*PI())*360&gt;360,AT36/(PI())*360,360+AT36/(2*PI())*360)</f>
        <v>#VALUE!</v>
      </c>
      <c r="AU37" s="105"/>
      <c r="AV37" s="105"/>
    </row>
    <row r="38" spans="1:48" s="23" customFormat="1" ht="15.95" customHeight="1" thickBot="1" x14ac:dyDescent="0.3">
      <c r="A38" s="210">
        <v>3</v>
      </c>
      <c r="B38" s="422"/>
      <c r="C38" s="263"/>
      <c r="D38" s="69" t="s">
        <v>26</v>
      </c>
      <c r="E38" s="81">
        <f t="shared" si="0"/>
        <v>44</v>
      </c>
      <c r="F38" s="85">
        <f t="shared" si="0"/>
        <v>15</v>
      </c>
      <c r="G38" s="75">
        <f t="shared" si="0"/>
        <v>50.4</v>
      </c>
      <c r="H38" s="58">
        <f t="shared" si="0"/>
        <v>69</v>
      </c>
      <c r="I38" s="85">
        <f t="shared" si="0"/>
        <v>0</v>
      </c>
      <c r="J38" s="76">
        <f t="shared" si="0"/>
        <v>18.79</v>
      </c>
      <c r="K38" s="163" t="s">
        <v>10</v>
      </c>
      <c r="L38" s="164" t="s">
        <v>61</v>
      </c>
      <c r="M38" s="165" t="s">
        <v>32</v>
      </c>
      <c r="N38" s="30" t="s">
        <v>2</v>
      </c>
      <c r="O38" s="31" t="s">
        <v>12</v>
      </c>
      <c r="P38" s="32" t="s">
        <v>14</v>
      </c>
      <c r="Q38" s="325"/>
      <c r="R38" s="323"/>
      <c r="S38" s="323"/>
      <c r="T38" s="324"/>
      <c r="U38" s="303"/>
      <c r="V38" s="303"/>
      <c r="W38" s="303"/>
      <c r="X38" s="303"/>
      <c r="Y38" s="304"/>
      <c r="Z38" s="437"/>
      <c r="AA38" s="438"/>
      <c r="AB38" s="438"/>
      <c r="AC38" s="439"/>
      <c r="AD38" s="106"/>
      <c r="AE38" s="105"/>
      <c r="AF38" s="105"/>
      <c r="AG38" s="105"/>
      <c r="AH38" s="105"/>
      <c r="AI38" s="105"/>
      <c r="AJ38" s="105"/>
      <c r="AK38" s="105"/>
      <c r="AL38" s="105"/>
      <c r="AM38" s="105"/>
      <c r="AN38" s="105"/>
      <c r="AO38" s="105"/>
      <c r="AP38" s="105"/>
      <c r="AQ38" s="105"/>
      <c r="AR38" s="105"/>
      <c r="AS38" s="103" t="s">
        <v>59</v>
      </c>
      <c r="AT38" s="101" t="e">
        <f>61.582*ACOS(SIN(AF36)*SIN(AH36)+COS(AF36)*COS(AH36)*(AF37-AH37))*6076.12</f>
        <v>#VALUE!</v>
      </c>
      <c r="AU38" s="105"/>
      <c r="AV38" s="105"/>
    </row>
    <row r="39" spans="1:48" s="22" customFormat="1" ht="35.1" customHeight="1" thickTop="1" thickBot="1" x14ac:dyDescent="0.3">
      <c r="A39" s="236" t="str">
        <f>IF(Z36=1,"VERIFIED",IF(AA36=1,"RECHECKED",IF(V36=1,"RECHECK",IF(X36=1,"VERIFY",IF(Y36=1,"NEED PMT APP","SANITY CHECK ONLY")))))</f>
        <v>VERIFY</v>
      </c>
      <c r="B39" s="466"/>
      <c r="C39" s="264"/>
      <c r="D39" s="70" t="s">
        <v>16</v>
      </c>
      <c r="E39" s="82" t="s">
        <v>0</v>
      </c>
      <c r="F39" s="86" t="s">
        <v>0</v>
      </c>
      <c r="G39" s="78" t="s">
        <v>0</v>
      </c>
      <c r="H39" s="77" t="s">
        <v>0</v>
      </c>
      <c r="I39" s="86" t="s">
        <v>0</v>
      </c>
      <c r="J39" s="78" t="s">
        <v>0</v>
      </c>
      <c r="K39" s="166" t="s">
        <v>0</v>
      </c>
      <c r="L39" s="171" t="str">
        <f>IF(E39=" ","OBS POSN is not in use",AV36*6076.12)</f>
        <v>OBS POSN is not in use</v>
      </c>
      <c r="M39" s="209" t="s">
        <v>0</v>
      </c>
      <c r="N39" s="159" t="str">
        <f>IF(W36=1,"Need Photo","Has Photo")</f>
        <v>Has Photo</v>
      </c>
      <c r="O39" s="68" t="s">
        <v>35</v>
      </c>
      <c r="P39" s="215" t="str">
        <f>IF(E39=" ","OBS POSN is not in use",(IF(L39&gt;O36,"OFF STA","ON STA")))</f>
        <v>OBS POSN is not in use</v>
      </c>
      <c r="Q39" s="326"/>
      <c r="R39" s="327"/>
      <c r="S39" s="327"/>
      <c r="T39" s="328"/>
      <c r="U39" s="305"/>
      <c r="V39" s="305"/>
      <c r="W39" s="305"/>
      <c r="X39" s="305"/>
      <c r="Y39" s="306"/>
      <c r="Z39" s="441"/>
      <c r="AA39" s="442"/>
      <c r="AB39" s="442"/>
      <c r="AC39" s="440"/>
      <c r="AD39" s="21"/>
    </row>
    <row r="40" spans="1:48" s="20" customFormat="1" ht="9" customHeight="1" thickTop="1" thickBot="1" x14ac:dyDescent="0.3">
      <c r="A40" s="114"/>
      <c r="B40" s="35" t="s">
        <v>5</v>
      </c>
      <c r="C40" s="36"/>
      <c r="D40" s="37" t="s">
        <v>6</v>
      </c>
      <c r="E40" s="79" t="s">
        <v>29</v>
      </c>
      <c r="F40" s="79" t="s">
        <v>30</v>
      </c>
      <c r="G40" s="72" t="s">
        <v>31</v>
      </c>
      <c r="H40" s="37" t="s">
        <v>29</v>
      </c>
      <c r="I40" s="79" t="s">
        <v>30</v>
      </c>
      <c r="J40" s="72" t="s">
        <v>31</v>
      </c>
      <c r="K40" s="38" t="s">
        <v>7</v>
      </c>
      <c r="L40" s="39" t="s">
        <v>8</v>
      </c>
      <c r="M40" s="39" t="s">
        <v>11</v>
      </c>
      <c r="N40" s="40" t="s">
        <v>9</v>
      </c>
      <c r="O40" s="41" t="s">
        <v>13</v>
      </c>
      <c r="P40" s="44" t="s">
        <v>34</v>
      </c>
      <c r="Q40" s="45" t="s">
        <v>33</v>
      </c>
      <c r="R40" s="46"/>
      <c r="S40" s="47" t="s">
        <v>15</v>
      </c>
      <c r="T40" s="154"/>
      <c r="U40" s="298" t="s">
        <v>62</v>
      </c>
      <c r="V40" s="299"/>
      <c r="W40" s="299"/>
      <c r="X40" s="299"/>
      <c r="Y40" s="300"/>
      <c r="Z40" s="48" t="s">
        <v>21</v>
      </c>
      <c r="AA40" s="49" t="s">
        <v>22</v>
      </c>
      <c r="AB40" s="174" t="s">
        <v>24</v>
      </c>
      <c r="AC40" s="50" t="s">
        <v>23</v>
      </c>
      <c r="AD40" s="96"/>
      <c r="AE40" s="97"/>
      <c r="AF40" s="98" t="s">
        <v>42</v>
      </c>
      <c r="AG40" s="97"/>
      <c r="AH40" s="98" t="s">
        <v>43</v>
      </c>
      <c r="AI40" s="98"/>
      <c r="AJ40" s="98" t="s">
        <v>44</v>
      </c>
      <c r="AK40" s="97"/>
      <c r="AL40" s="99" t="s">
        <v>54</v>
      </c>
      <c r="AM40" s="97"/>
      <c r="AN40" s="98"/>
      <c r="AO40" s="97"/>
      <c r="AP40" s="99" t="s">
        <v>51</v>
      </c>
      <c r="AQ40" s="97"/>
      <c r="AR40" s="98"/>
      <c r="AS40" s="97"/>
      <c r="AT40" s="98"/>
      <c r="AU40" s="97"/>
      <c r="AV40" s="97"/>
    </row>
    <row r="41" spans="1:48" s="23" customFormat="1" ht="15.95" customHeight="1" thickBot="1" x14ac:dyDescent="0.3">
      <c r="A41" s="26">
        <v>4380</v>
      </c>
      <c r="B41" s="465" t="s">
        <v>71</v>
      </c>
      <c r="C41" s="262" t="s">
        <v>0</v>
      </c>
      <c r="D41" s="69" t="s">
        <v>20</v>
      </c>
      <c r="E41" s="211">
        <v>44</v>
      </c>
      <c r="F41" s="212">
        <v>16</v>
      </c>
      <c r="G41" s="213">
        <v>49.62</v>
      </c>
      <c r="H41" s="214">
        <v>69</v>
      </c>
      <c r="I41" s="212">
        <v>0</v>
      </c>
      <c r="J41" s="213">
        <v>19.149999999999999</v>
      </c>
      <c r="K41" s="265" t="s">
        <v>0</v>
      </c>
      <c r="L41" s="291" t="s">
        <v>0</v>
      </c>
      <c r="M41" s="469" t="s">
        <v>0</v>
      </c>
      <c r="N41" s="470" t="s">
        <v>0</v>
      </c>
      <c r="O41" s="294">
        <v>25</v>
      </c>
      <c r="P41" s="296">
        <v>42910</v>
      </c>
      <c r="Q41" s="42" t="s">
        <v>67</v>
      </c>
      <c r="R41" s="43" t="s">
        <v>0</v>
      </c>
      <c r="S41" s="320" t="s">
        <v>70</v>
      </c>
      <c r="T41" s="321"/>
      <c r="U41" s="153">
        <v>1</v>
      </c>
      <c r="V41" s="51" t="s">
        <v>0</v>
      </c>
      <c r="W41" s="52" t="s">
        <v>0</v>
      </c>
      <c r="X41" s="53" t="s">
        <v>0</v>
      </c>
      <c r="Y41" s="54" t="s">
        <v>0</v>
      </c>
      <c r="Z41" s="55" t="s">
        <v>0</v>
      </c>
      <c r="AA41" s="51" t="s">
        <v>0</v>
      </c>
      <c r="AB41" s="175"/>
      <c r="AC41" s="56" t="s">
        <v>0</v>
      </c>
      <c r="AD41" s="100" t="s">
        <v>20</v>
      </c>
      <c r="AE41" s="103" t="s">
        <v>38</v>
      </c>
      <c r="AF41" s="102">
        <f>E41+F41/60+G41/60/60</f>
        <v>44.280450000000002</v>
      </c>
      <c r="AG41" s="103" t="s">
        <v>39</v>
      </c>
      <c r="AH41" s="102" t="e">
        <f>E44+F44/60+G44/60/60</f>
        <v>#VALUE!</v>
      </c>
      <c r="AI41" s="109" t="s">
        <v>45</v>
      </c>
      <c r="AJ41" s="102" t="e">
        <f>AH41-AF41</f>
        <v>#VALUE!</v>
      </c>
      <c r="AK41" s="103" t="s">
        <v>47</v>
      </c>
      <c r="AL41" s="102" t="e">
        <f>AJ42*60*COS((AF41+AH41)/2*PI()/180)</f>
        <v>#VALUE!</v>
      </c>
      <c r="AM41" s="103" t="s">
        <v>49</v>
      </c>
      <c r="AN41" s="102" t="e">
        <f>AL41*6076.12</f>
        <v>#VALUE!</v>
      </c>
      <c r="AO41" s="103" t="s">
        <v>52</v>
      </c>
      <c r="AP41" s="102">
        <f>AF41*PI()/180</f>
        <v>0.77283964676472305</v>
      </c>
      <c r="AQ41" s="103" t="s">
        <v>55</v>
      </c>
      <c r="AR41" s="102" t="e">
        <f>AH41 *PI()/180</f>
        <v>#VALUE!</v>
      </c>
      <c r="AS41" s="103" t="s">
        <v>57</v>
      </c>
      <c r="AT41" s="102" t="e">
        <f>1*ATAN2(COS(AP41)*SIN(AR41)-SIN(AP41)*COS(AR41)*COS(AR42-AP42),SIN(AR42-AP42)*COS(AR41))</f>
        <v>#VALUE!</v>
      </c>
      <c r="AU41" s="104" t="s">
        <v>60</v>
      </c>
      <c r="AV41" s="110" t="e">
        <f>SQRT(AL42*AL42+AL41*AL41)</f>
        <v>#VALUE!</v>
      </c>
    </row>
    <row r="42" spans="1:48" s="23" customFormat="1" ht="15.95" customHeight="1" thickTop="1" thickBot="1" x14ac:dyDescent="0.3">
      <c r="A42" s="71">
        <v>200100121715</v>
      </c>
      <c r="B42" s="422"/>
      <c r="C42" s="263"/>
      <c r="D42" s="69" t="s">
        <v>25</v>
      </c>
      <c r="E42" s="81">
        <f t="shared" ref="E42:J43" si="1">E41</f>
        <v>44</v>
      </c>
      <c r="F42" s="85">
        <f t="shared" si="1"/>
        <v>16</v>
      </c>
      <c r="G42" s="75">
        <f t="shared" si="1"/>
        <v>49.62</v>
      </c>
      <c r="H42" s="58">
        <f t="shared" si="1"/>
        <v>69</v>
      </c>
      <c r="I42" s="85">
        <f t="shared" si="1"/>
        <v>0</v>
      </c>
      <c r="J42" s="76">
        <f t="shared" si="1"/>
        <v>19.149999999999999</v>
      </c>
      <c r="K42" s="266"/>
      <c r="L42" s="292"/>
      <c r="M42" s="469"/>
      <c r="N42" s="470"/>
      <c r="O42" s="295"/>
      <c r="P42" s="297"/>
      <c r="Q42" s="322" t="s">
        <v>106</v>
      </c>
      <c r="R42" s="323"/>
      <c r="S42" s="323"/>
      <c r="T42" s="324"/>
      <c r="U42" s="575" t="s">
        <v>121</v>
      </c>
      <c r="V42" s="575"/>
      <c r="W42" s="575"/>
      <c r="X42" s="575"/>
      <c r="Y42" s="576"/>
      <c r="Z42" s="434" t="s">
        <v>79</v>
      </c>
      <c r="AA42" s="435"/>
      <c r="AB42" s="435"/>
      <c r="AC42" s="436"/>
      <c r="AD42" s="100" t="s">
        <v>16</v>
      </c>
      <c r="AE42" s="103" t="s">
        <v>40</v>
      </c>
      <c r="AF42" s="102">
        <f>H41+I41/60+J41/60/60</f>
        <v>69.005319444444439</v>
      </c>
      <c r="AG42" s="103" t="s">
        <v>41</v>
      </c>
      <c r="AH42" s="102" t="e">
        <f>H44+I44/60+J44/60/60</f>
        <v>#VALUE!</v>
      </c>
      <c r="AI42" s="109" t="s">
        <v>46</v>
      </c>
      <c r="AJ42" s="102" t="e">
        <f>AF42-AH42</f>
        <v>#VALUE!</v>
      </c>
      <c r="AK42" s="103" t="s">
        <v>48</v>
      </c>
      <c r="AL42" s="102" t="e">
        <f>AJ41*60</f>
        <v>#VALUE!</v>
      </c>
      <c r="AM42" s="103" t="s">
        <v>50</v>
      </c>
      <c r="AN42" s="102" t="e">
        <f>AL42*6076.12</f>
        <v>#VALUE!</v>
      </c>
      <c r="AO42" s="103" t="s">
        <v>53</v>
      </c>
      <c r="AP42" s="102">
        <f>AF42*PI()/180</f>
        <v>1.2043700256960197</v>
      </c>
      <c r="AQ42" s="103" t="s">
        <v>56</v>
      </c>
      <c r="AR42" s="102" t="e">
        <f>AH42*PI()/180</f>
        <v>#VALUE!</v>
      </c>
      <c r="AS42" s="103" t="s">
        <v>58</v>
      </c>
      <c r="AT42" s="101" t="e">
        <f>IF(360+AT41/(2*PI())*360&gt;360,AT41/(PI())*360,360+AT41/(2*PI())*360)</f>
        <v>#VALUE!</v>
      </c>
      <c r="AU42" s="105"/>
      <c r="AV42" s="105"/>
    </row>
    <row r="43" spans="1:48" s="23" customFormat="1" ht="15.95" customHeight="1" thickBot="1" x14ac:dyDescent="0.3">
      <c r="A43" s="210">
        <v>4</v>
      </c>
      <c r="B43" s="422"/>
      <c r="C43" s="263"/>
      <c r="D43" s="69" t="s">
        <v>26</v>
      </c>
      <c r="E43" s="81">
        <f t="shared" si="1"/>
        <v>44</v>
      </c>
      <c r="F43" s="85">
        <f t="shared" si="1"/>
        <v>16</v>
      </c>
      <c r="G43" s="75">
        <f t="shared" si="1"/>
        <v>49.62</v>
      </c>
      <c r="H43" s="58">
        <f t="shared" si="1"/>
        <v>69</v>
      </c>
      <c r="I43" s="85">
        <f t="shared" si="1"/>
        <v>0</v>
      </c>
      <c r="J43" s="76">
        <f t="shared" si="1"/>
        <v>19.149999999999999</v>
      </c>
      <c r="K43" s="163" t="s">
        <v>10</v>
      </c>
      <c r="L43" s="113" t="s">
        <v>61</v>
      </c>
      <c r="M43" s="165" t="s">
        <v>32</v>
      </c>
      <c r="N43" s="30" t="s">
        <v>2</v>
      </c>
      <c r="O43" s="31" t="s">
        <v>12</v>
      </c>
      <c r="P43" s="32" t="s">
        <v>14</v>
      </c>
      <c r="Q43" s="325"/>
      <c r="R43" s="323"/>
      <c r="S43" s="323"/>
      <c r="T43" s="324"/>
      <c r="U43" s="577"/>
      <c r="V43" s="577"/>
      <c r="W43" s="577"/>
      <c r="X43" s="577"/>
      <c r="Y43" s="578"/>
      <c r="Z43" s="437"/>
      <c r="AA43" s="438"/>
      <c r="AB43" s="438"/>
      <c r="AC43" s="439"/>
      <c r="AD43" s="106"/>
      <c r="AE43" s="105"/>
      <c r="AF43" s="105"/>
      <c r="AG43" s="105"/>
      <c r="AH43" s="105"/>
      <c r="AI43" s="105"/>
      <c r="AJ43" s="105"/>
      <c r="AK43" s="105"/>
      <c r="AL43" s="105"/>
      <c r="AM43" s="105"/>
      <c r="AN43" s="105"/>
      <c r="AO43" s="105"/>
      <c r="AP43" s="105"/>
      <c r="AQ43" s="105"/>
      <c r="AR43" s="105"/>
      <c r="AS43" s="103" t="s">
        <v>59</v>
      </c>
      <c r="AT43" s="101" t="e">
        <f>61.582*ACOS(SIN(AF41)*SIN(AH41)+COS(AF41)*COS(AH41)*(AF42-AH42))*6076.12</f>
        <v>#VALUE!</v>
      </c>
      <c r="AU43" s="105"/>
      <c r="AV43" s="105"/>
    </row>
    <row r="44" spans="1:48" s="22" customFormat="1" ht="35.1" customHeight="1" thickTop="1" thickBot="1" x14ac:dyDescent="0.3">
      <c r="A44" s="170" t="str">
        <f>IF(Z41=1,"VERIFIED",IF(AA41=1,"RECHECKED",IF(V41=1,"RECHECK",IF(X41=1,"VERIFY",IF(Y41=1,"NEED PMT APP","SANITY CHECK ONLY")))))</f>
        <v>SANITY CHECK ONLY</v>
      </c>
      <c r="B44" s="466"/>
      <c r="C44" s="264"/>
      <c r="D44" s="70" t="s">
        <v>16</v>
      </c>
      <c r="E44" s="82" t="s">
        <v>0</v>
      </c>
      <c r="F44" s="86" t="s">
        <v>0</v>
      </c>
      <c r="G44" s="78" t="s">
        <v>0</v>
      </c>
      <c r="H44" s="77" t="s">
        <v>0</v>
      </c>
      <c r="I44" s="86" t="s">
        <v>0</v>
      </c>
      <c r="J44" s="78" t="s">
        <v>0</v>
      </c>
      <c r="K44" s="166" t="s">
        <v>0</v>
      </c>
      <c r="L44" s="171" t="str">
        <f>IF(E44=" ","OBS POSN is not in use",AV41*6076.12)</f>
        <v>OBS POSN is not in use</v>
      </c>
      <c r="M44" s="209" t="s">
        <v>0</v>
      </c>
      <c r="N44" s="159" t="str">
        <f>IF(W41=1,"Need Photo","Has Photo")</f>
        <v>Has Photo</v>
      </c>
      <c r="O44" s="68" t="s">
        <v>35</v>
      </c>
      <c r="P44" s="215" t="str">
        <f>IF(E44=" ","OBS POSN is not in use",(IF(L44&gt;O41,"OFF STA","ON STA")))</f>
        <v>OBS POSN is not in use</v>
      </c>
      <c r="Q44" s="326"/>
      <c r="R44" s="327"/>
      <c r="S44" s="327"/>
      <c r="T44" s="328"/>
      <c r="U44" s="579"/>
      <c r="V44" s="579"/>
      <c r="W44" s="579"/>
      <c r="X44" s="579"/>
      <c r="Y44" s="580"/>
      <c r="Z44" s="441"/>
      <c r="AA44" s="442"/>
      <c r="AB44" s="442"/>
      <c r="AC44" s="440"/>
      <c r="AD44" s="21"/>
    </row>
    <row r="45" spans="1:48" s="20" customFormat="1" ht="9" customHeight="1" thickTop="1" thickBot="1" x14ac:dyDescent="0.3">
      <c r="A45" s="114"/>
      <c r="B45" s="35" t="s">
        <v>5</v>
      </c>
      <c r="C45" s="36"/>
      <c r="D45" s="37" t="s">
        <v>6</v>
      </c>
      <c r="E45" s="79" t="s">
        <v>29</v>
      </c>
      <c r="F45" s="79" t="s">
        <v>30</v>
      </c>
      <c r="G45" s="72" t="s">
        <v>31</v>
      </c>
      <c r="H45" s="37" t="s">
        <v>29</v>
      </c>
      <c r="I45" s="79" t="s">
        <v>30</v>
      </c>
      <c r="J45" s="72" t="s">
        <v>31</v>
      </c>
      <c r="K45" s="38" t="s">
        <v>7</v>
      </c>
      <c r="L45" s="39" t="s">
        <v>8</v>
      </c>
      <c r="M45" s="39" t="s">
        <v>11</v>
      </c>
      <c r="N45" s="40" t="s">
        <v>9</v>
      </c>
      <c r="O45" s="41" t="s">
        <v>13</v>
      </c>
      <c r="P45" s="44" t="s">
        <v>34</v>
      </c>
      <c r="Q45" s="45" t="s">
        <v>33</v>
      </c>
      <c r="R45" s="46"/>
      <c r="S45" s="47" t="s">
        <v>15</v>
      </c>
      <c r="T45" s="154"/>
      <c r="U45" s="298" t="s">
        <v>62</v>
      </c>
      <c r="V45" s="299"/>
      <c r="W45" s="299"/>
      <c r="X45" s="299"/>
      <c r="Y45" s="300"/>
      <c r="Z45" s="48" t="s">
        <v>21</v>
      </c>
      <c r="AA45" s="49" t="s">
        <v>22</v>
      </c>
      <c r="AB45" s="174" t="s">
        <v>24</v>
      </c>
      <c r="AC45" s="50" t="s">
        <v>23</v>
      </c>
      <c r="AD45" s="96"/>
      <c r="AE45" s="97"/>
      <c r="AF45" s="98" t="s">
        <v>42</v>
      </c>
      <c r="AG45" s="97"/>
      <c r="AH45" s="98" t="s">
        <v>43</v>
      </c>
      <c r="AI45" s="98"/>
      <c r="AJ45" s="98" t="s">
        <v>44</v>
      </c>
      <c r="AK45" s="97"/>
      <c r="AL45" s="99" t="s">
        <v>54</v>
      </c>
      <c r="AM45" s="97"/>
      <c r="AN45" s="98"/>
      <c r="AO45" s="97"/>
      <c r="AP45" s="99" t="s">
        <v>51</v>
      </c>
      <c r="AQ45" s="97"/>
      <c r="AR45" s="98"/>
      <c r="AS45" s="97"/>
      <c r="AT45" s="98"/>
      <c r="AU45" s="97"/>
      <c r="AV45" s="97"/>
    </row>
    <row r="46" spans="1:48" s="23" customFormat="1" ht="15.95" customHeight="1" thickBot="1" x14ac:dyDescent="0.3">
      <c r="A46" s="26">
        <v>4395</v>
      </c>
      <c r="B46" s="465" t="s">
        <v>72</v>
      </c>
      <c r="C46" s="262" t="s">
        <v>0</v>
      </c>
      <c r="D46" s="69" t="s">
        <v>20</v>
      </c>
      <c r="E46" s="211">
        <v>44</v>
      </c>
      <c r="F46" s="212">
        <v>16</v>
      </c>
      <c r="G46" s="213">
        <v>49.6</v>
      </c>
      <c r="H46" s="214">
        <v>68</v>
      </c>
      <c r="I46" s="212">
        <v>56</v>
      </c>
      <c r="J46" s="213">
        <v>38</v>
      </c>
      <c r="K46" s="289" t="s">
        <v>0</v>
      </c>
      <c r="L46" s="291" t="s">
        <v>0</v>
      </c>
      <c r="M46" s="469" t="s">
        <v>0</v>
      </c>
      <c r="N46" s="470" t="s">
        <v>0</v>
      </c>
      <c r="O46" s="294">
        <v>25</v>
      </c>
      <c r="P46" s="296">
        <v>42580</v>
      </c>
      <c r="Q46" s="42" t="s">
        <v>67</v>
      </c>
      <c r="R46" s="43" t="s">
        <v>0</v>
      </c>
      <c r="S46" s="443" t="s">
        <v>73</v>
      </c>
      <c r="T46" s="444"/>
      <c r="U46" s="153">
        <v>1</v>
      </c>
      <c r="V46" s="51" t="s">
        <v>0</v>
      </c>
      <c r="W46" s="52" t="s">
        <v>0</v>
      </c>
      <c r="X46" s="53">
        <v>1</v>
      </c>
      <c r="Y46" s="54" t="s">
        <v>0</v>
      </c>
      <c r="Z46" s="55" t="s">
        <v>0</v>
      </c>
      <c r="AA46" s="51" t="s">
        <v>0</v>
      </c>
      <c r="AB46" s="175"/>
      <c r="AC46" s="56" t="s">
        <v>0</v>
      </c>
      <c r="AD46" s="100" t="s">
        <v>20</v>
      </c>
      <c r="AE46" s="103" t="s">
        <v>38</v>
      </c>
      <c r="AF46" s="102">
        <f>E46+F46/60+G46/60/60</f>
        <v>44.280444444444441</v>
      </c>
      <c r="AG46" s="103" t="s">
        <v>39</v>
      </c>
      <c r="AH46" s="102" t="e">
        <f>E49+F49/60+G49/60/60</f>
        <v>#VALUE!</v>
      </c>
      <c r="AI46" s="109" t="s">
        <v>45</v>
      </c>
      <c r="AJ46" s="102" t="e">
        <f>AH46-AF46</f>
        <v>#VALUE!</v>
      </c>
      <c r="AK46" s="103" t="s">
        <v>47</v>
      </c>
      <c r="AL46" s="102" t="e">
        <f>AJ47*60*COS((AF46+AH46)/2*PI()/180)</f>
        <v>#VALUE!</v>
      </c>
      <c r="AM46" s="103" t="s">
        <v>49</v>
      </c>
      <c r="AN46" s="102" t="e">
        <f>AL46*6076.12</f>
        <v>#VALUE!</v>
      </c>
      <c r="AO46" s="103" t="s">
        <v>52</v>
      </c>
      <c r="AP46" s="102">
        <f>AF46*PI()/180</f>
        <v>0.77283954980198677</v>
      </c>
      <c r="AQ46" s="103" t="s">
        <v>55</v>
      </c>
      <c r="AR46" s="102" t="e">
        <f>AH46 *PI()/180</f>
        <v>#VALUE!</v>
      </c>
      <c r="AS46" s="103" t="s">
        <v>57</v>
      </c>
      <c r="AT46" s="102" t="e">
        <f>1*ATAN2(COS(AP46)*SIN(AR46)-SIN(AP46)*COS(AR46)*COS(AR47-AP47),SIN(AR47-AP47)*COS(AR46))</f>
        <v>#VALUE!</v>
      </c>
      <c r="AU46" s="104" t="s">
        <v>60</v>
      </c>
      <c r="AV46" s="110" t="e">
        <f>SQRT(AL47*AL47+AL46*AL46)</f>
        <v>#VALUE!</v>
      </c>
    </row>
    <row r="47" spans="1:48" s="23" customFormat="1" ht="15.95" customHeight="1" thickTop="1" thickBot="1" x14ac:dyDescent="0.3">
      <c r="A47" s="71">
        <v>200100217107</v>
      </c>
      <c r="B47" s="422"/>
      <c r="C47" s="263"/>
      <c r="D47" s="69" t="s">
        <v>25</v>
      </c>
      <c r="E47" s="80">
        <v>44</v>
      </c>
      <c r="F47" s="84">
        <v>16</v>
      </c>
      <c r="G47" s="27">
        <v>49.6</v>
      </c>
      <c r="H47" s="61">
        <v>68</v>
      </c>
      <c r="I47" s="84">
        <v>56</v>
      </c>
      <c r="J47" s="27">
        <v>38</v>
      </c>
      <c r="K47" s="290"/>
      <c r="L47" s="292"/>
      <c r="M47" s="469"/>
      <c r="N47" s="470"/>
      <c r="O47" s="295"/>
      <c r="P47" s="297"/>
      <c r="Q47" s="322" t="s">
        <v>123</v>
      </c>
      <c r="R47" s="503"/>
      <c r="S47" s="503"/>
      <c r="T47" s="504"/>
      <c r="U47" s="582" t="s">
        <v>122</v>
      </c>
      <c r="V47" s="582"/>
      <c r="W47" s="582"/>
      <c r="X47" s="582"/>
      <c r="Y47" s="583"/>
      <c r="Z47" s="434" t="s">
        <v>104</v>
      </c>
      <c r="AA47" s="435"/>
      <c r="AB47" s="435"/>
      <c r="AC47" s="436"/>
      <c r="AD47" s="100" t="s">
        <v>16</v>
      </c>
      <c r="AE47" s="103" t="s">
        <v>40</v>
      </c>
      <c r="AF47" s="102">
        <f>H46+I46/60+J46/60/60</f>
        <v>68.943888888888893</v>
      </c>
      <c r="AG47" s="103" t="s">
        <v>41</v>
      </c>
      <c r="AH47" s="102" t="e">
        <f>H49+I49/60+J49/60/60</f>
        <v>#VALUE!</v>
      </c>
      <c r="AI47" s="109" t="s">
        <v>46</v>
      </c>
      <c r="AJ47" s="102" t="e">
        <f>AF47-AH47</f>
        <v>#VALUE!</v>
      </c>
      <c r="AK47" s="103" t="s">
        <v>48</v>
      </c>
      <c r="AL47" s="102" t="e">
        <f>AJ46*60</f>
        <v>#VALUE!</v>
      </c>
      <c r="AM47" s="103" t="s">
        <v>50</v>
      </c>
      <c r="AN47" s="102" t="e">
        <f>AL47*6076.12</f>
        <v>#VALUE!</v>
      </c>
      <c r="AO47" s="103" t="s">
        <v>53</v>
      </c>
      <c r="AP47" s="102">
        <f>AF47*PI()/180</f>
        <v>1.203297860240246</v>
      </c>
      <c r="AQ47" s="103" t="s">
        <v>56</v>
      </c>
      <c r="AR47" s="102" t="e">
        <f>AH47*PI()/180</f>
        <v>#VALUE!</v>
      </c>
      <c r="AS47" s="103" t="s">
        <v>58</v>
      </c>
      <c r="AT47" s="101" t="e">
        <f>IF(360+AT46/(2*PI())*360&gt;360,AT46/(PI())*360,360+AT46/(2*PI())*360)</f>
        <v>#VALUE!</v>
      </c>
      <c r="AU47" s="105"/>
      <c r="AV47" s="105"/>
    </row>
    <row r="48" spans="1:48" s="23" customFormat="1" ht="15.95" customHeight="1" thickBot="1" x14ac:dyDescent="0.3">
      <c r="A48" s="210">
        <v>5</v>
      </c>
      <c r="B48" s="422"/>
      <c r="C48" s="263"/>
      <c r="D48" s="69" t="s">
        <v>26</v>
      </c>
      <c r="E48" s="80">
        <v>44</v>
      </c>
      <c r="F48" s="84">
        <v>16</v>
      </c>
      <c r="G48" s="27">
        <v>49.6</v>
      </c>
      <c r="H48" s="61">
        <v>68</v>
      </c>
      <c r="I48" s="84">
        <v>56</v>
      </c>
      <c r="J48" s="27">
        <v>38</v>
      </c>
      <c r="K48" s="28" t="s">
        <v>10</v>
      </c>
      <c r="L48" s="113" t="s">
        <v>61</v>
      </c>
      <c r="M48" s="165" t="s">
        <v>32</v>
      </c>
      <c r="N48" s="30" t="s">
        <v>2</v>
      </c>
      <c r="O48" s="31" t="s">
        <v>12</v>
      </c>
      <c r="P48" s="32" t="s">
        <v>14</v>
      </c>
      <c r="Q48" s="505"/>
      <c r="R48" s="503"/>
      <c r="S48" s="503"/>
      <c r="T48" s="504"/>
      <c r="U48" s="584"/>
      <c r="V48" s="584"/>
      <c r="W48" s="584"/>
      <c r="X48" s="584"/>
      <c r="Y48" s="585"/>
      <c r="Z48" s="437"/>
      <c r="AA48" s="438"/>
      <c r="AB48" s="438"/>
      <c r="AC48" s="439"/>
      <c r="AD48" s="106"/>
      <c r="AE48" s="105"/>
      <c r="AF48" s="105"/>
      <c r="AG48" s="105"/>
      <c r="AH48" s="105"/>
      <c r="AI48" s="105"/>
      <c r="AJ48" s="105"/>
      <c r="AK48" s="105"/>
      <c r="AL48" s="105"/>
      <c r="AM48" s="105"/>
      <c r="AN48" s="105"/>
      <c r="AO48" s="105"/>
      <c r="AP48" s="105"/>
      <c r="AQ48" s="105"/>
      <c r="AR48" s="105"/>
      <c r="AS48" s="103" t="s">
        <v>59</v>
      </c>
      <c r="AT48" s="101" t="e">
        <f>61.582*ACOS(SIN(AF46)*SIN(AH46)+COS(AF46)*COS(AH46)*(AF47-AH47))*6076.12</f>
        <v>#VALUE!</v>
      </c>
      <c r="AU48" s="105"/>
      <c r="AV48" s="105"/>
    </row>
    <row r="49" spans="1:48" s="22" customFormat="1" ht="35.1" customHeight="1" thickTop="1" thickBot="1" x14ac:dyDescent="0.3">
      <c r="A49" s="581" t="str">
        <f>IF(Z46=1,"VERIFIED",IF(AA46=1,"RECHECKED",IF(V46=1,"RECHECK",IF(X46=1,"VERIFY",IF(Y46=1,"NEED PMT APP","SANITY CHECK ONLY")))))</f>
        <v>VERIFY</v>
      </c>
      <c r="B49" s="423"/>
      <c r="C49" s="417"/>
      <c r="D49" s="223" t="s">
        <v>16</v>
      </c>
      <c r="E49" s="224" t="s">
        <v>0</v>
      </c>
      <c r="F49" s="225" t="s">
        <v>0</v>
      </c>
      <c r="G49" s="226" t="s">
        <v>0</v>
      </c>
      <c r="H49" s="227" t="s">
        <v>0</v>
      </c>
      <c r="I49" s="225" t="s">
        <v>0</v>
      </c>
      <c r="J49" s="226" t="s">
        <v>0</v>
      </c>
      <c r="K49" s="228" t="s">
        <v>0</v>
      </c>
      <c r="L49" s="229" t="str">
        <f>IF(E49=" ","OBS POSN is not in use",AV46*6076.12)</f>
        <v>OBS POSN is not in use</v>
      </c>
      <c r="M49" s="254" t="s">
        <v>0</v>
      </c>
      <c r="N49" s="255" t="str">
        <f>IF(W46=1,"Need Photo","Has Photo")</f>
        <v>Has Photo</v>
      </c>
      <c r="O49" s="256" t="s">
        <v>35</v>
      </c>
      <c r="P49" s="233" t="str">
        <f>IF(E49=" ","OBS POSN is not in use",(IF(L49&gt;O46,"OFF STA","ON STA")))</f>
        <v>OBS POSN is not in use</v>
      </c>
      <c r="Q49" s="558"/>
      <c r="R49" s="559"/>
      <c r="S49" s="559"/>
      <c r="T49" s="560"/>
      <c r="U49" s="584"/>
      <c r="V49" s="584"/>
      <c r="W49" s="584"/>
      <c r="X49" s="584"/>
      <c r="Y49" s="585"/>
      <c r="Z49" s="437"/>
      <c r="AA49" s="438"/>
      <c r="AB49" s="438"/>
      <c r="AC49" s="440"/>
      <c r="AD49" s="21"/>
      <c r="AE49" s="112"/>
      <c r="AF49" s="112"/>
      <c r="AG49" s="112"/>
      <c r="AH49" s="112"/>
      <c r="AI49" s="112"/>
      <c r="AJ49" s="112"/>
      <c r="AK49" s="112"/>
      <c r="AL49" s="112"/>
      <c r="AM49" s="112"/>
      <c r="AN49" s="112"/>
      <c r="AO49" s="112"/>
      <c r="AP49" s="112"/>
      <c r="AQ49" s="112"/>
      <c r="AR49" s="112"/>
      <c r="AS49" s="112"/>
      <c r="AT49" s="112"/>
      <c r="AU49" s="112"/>
      <c r="AV49" s="112"/>
    </row>
    <row r="50" spans="1:48" ht="35.1" customHeight="1" thickTop="1" thickBot="1" x14ac:dyDescent="0.3">
      <c r="A50" s="597" t="s">
        <v>157</v>
      </c>
      <c r="B50" s="598"/>
      <c r="C50" s="234"/>
      <c r="D50" s="269" t="s">
        <v>113</v>
      </c>
      <c r="E50" s="270"/>
      <c r="F50" s="271" t="s">
        <v>116</v>
      </c>
      <c r="G50" s="272"/>
      <c r="H50" s="273"/>
      <c r="I50" s="570" t="s">
        <v>140</v>
      </c>
      <c r="J50" s="589"/>
      <c r="K50" s="589"/>
      <c r="L50" s="589"/>
      <c r="M50" s="589"/>
      <c r="N50" s="589"/>
      <c r="O50" s="589"/>
      <c r="P50" s="589"/>
      <c r="Q50" s="589"/>
      <c r="R50" s="589"/>
      <c r="S50" s="589"/>
      <c r="T50" s="590"/>
      <c r="U50" s="274" t="s">
        <v>115</v>
      </c>
      <c r="V50" s="275"/>
      <c r="W50" s="275"/>
      <c r="X50" s="275"/>
      <c r="Y50" s="275"/>
      <c r="Z50" s="275"/>
      <c r="AA50" s="275"/>
      <c r="AB50" s="276"/>
      <c r="AC50" s="197"/>
      <c r="AD50" s="197"/>
    </row>
    <row r="51" spans="1:48" s="20" customFormat="1" ht="9" customHeight="1" thickTop="1" thickBot="1" x14ac:dyDescent="0.3">
      <c r="A51" s="114"/>
      <c r="B51" s="35" t="s">
        <v>5</v>
      </c>
      <c r="C51" s="36"/>
      <c r="D51" s="37" t="s">
        <v>6</v>
      </c>
      <c r="E51" s="79" t="s">
        <v>29</v>
      </c>
      <c r="F51" s="79" t="s">
        <v>30</v>
      </c>
      <c r="G51" s="72" t="s">
        <v>31</v>
      </c>
      <c r="H51" s="37" t="s">
        <v>29</v>
      </c>
      <c r="I51" s="79" t="s">
        <v>30</v>
      </c>
      <c r="J51" s="72" t="s">
        <v>31</v>
      </c>
      <c r="K51" s="38" t="s">
        <v>7</v>
      </c>
      <c r="L51" s="39" t="s">
        <v>8</v>
      </c>
      <c r="M51" s="39" t="s">
        <v>11</v>
      </c>
      <c r="N51" s="40" t="s">
        <v>9</v>
      </c>
      <c r="O51" s="41" t="s">
        <v>13</v>
      </c>
      <c r="P51" s="44" t="s">
        <v>34</v>
      </c>
      <c r="Q51" s="45" t="s">
        <v>33</v>
      </c>
      <c r="R51" s="46"/>
      <c r="S51" s="47" t="s">
        <v>15</v>
      </c>
      <c r="T51" s="154"/>
      <c r="U51" s="298" t="s">
        <v>62</v>
      </c>
      <c r="V51" s="299"/>
      <c r="W51" s="299"/>
      <c r="X51" s="299"/>
      <c r="Y51" s="300"/>
      <c r="Z51" s="48" t="s">
        <v>21</v>
      </c>
      <c r="AA51" s="49" t="s">
        <v>22</v>
      </c>
      <c r="AB51" s="174" t="s">
        <v>24</v>
      </c>
      <c r="AC51" s="50" t="s">
        <v>23</v>
      </c>
      <c r="AD51" s="96"/>
      <c r="AE51" s="97"/>
      <c r="AF51" s="98" t="s">
        <v>42</v>
      </c>
      <c r="AG51" s="97"/>
      <c r="AH51" s="98" t="s">
        <v>43</v>
      </c>
      <c r="AI51" s="98"/>
      <c r="AJ51" s="98" t="s">
        <v>44</v>
      </c>
      <c r="AK51" s="97"/>
      <c r="AL51" s="99" t="s">
        <v>54</v>
      </c>
      <c r="AM51" s="97"/>
      <c r="AN51" s="98"/>
      <c r="AO51" s="97"/>
      <c r="AP51" s="99" t="s">
        <v>51</v>
      </c>
      <c r="AQ51" s="97"/>
      <c r="AR51" s="98"/>
      <c r="AS51" s="97"/>
      <c r="AT51" s="98"/>
      <c r="AU51" s="97"/>
      <c r="AV51" s="97"/>
    </row>
    <row r="52" spans="1:48" s="23" customFormat="1" ht="15.95" customHeight="1" thickBot="1" x14ac:dyDescent="0.3">
      <c r="A52" s="26">
        <v>4400</v>
      </c>
      <c r="B52" s="465" t="s">
        <v>100</v>
      </c>
      <c r="C52" s="262" t="s">
        <v>0</v>
      </c>
      <c r="D52" s="69" t="s">
        <v>20</v>
      </c>
      <c r="E52" s="211">
        <v>44</v>
      </c>
      <c r="F52" s="212">
        <v>16</v>
      </c>
      <c r="G52" s="213">
        <v>50.21</v>
      </c>
      <c r="H52" s="214">
        <v>68</v>
      </c>
      <c r="I52" s="212">
        <v>56</v>
      </c>
      <c r="J52" s="213">
        <v>35.43</v>
      </c>
      <c r="K52" s="289" t="s">
        <v>0</v>
      </c>
      <c r="L52" s="291" t="s">
        <v>0</v>
      </c>
      <c r="M52" s="293">
        <v>15</v>
      </c>
      <c r="N52" s="278">
        <f>IF(M52=" "," ",(M52+$B$8-M55))</f>
        <v>15</v>
      </c>
      <c r="O52" s="294">
        <v>25</v>
      </c>
      <c r="P52" s="296">
        <v>42580</v>
      </c>
      <c r="Q52" s="42" t="s">
        <v>67</v>
      </c>
      <c r="R52" s="43" t="s">
        <v>0</v>
      </c>
      <c r="S52" s="443" t="s">
        <v>101</v>
      </c>
      <c r="T52" s="444"/>
      <c r="U52" s="153">
        <v>1</v>
      </c>
      <c r="V52" s="51" t="s">
        <v>0</v>
      </c>
      <c r="W52" s="52" t="s">
        <v>0</v>
      </c>
      <c r="X52" s="53">
        <v>1</v>
      </c>
      <c r="Y52" s="54" t="s">
        <v>0</v>
      </c>
      <c r="Z52" s="55" t="s">
        <v>0</v>
      </c>
      <c r="AA52" s="51" t="s">
        <v>0</v>
      </c>
      <c r="AB52" s="175"/>
      <c r="AC52" s="56" t="s">
        <v>0</v>
      </c>
      <c r="AD52" s="100" t="s">
        <v>20</v>
      </c>
      <c r="AE52" s="103" t="s">
        <v>38</v>
      </c>
      <c r="AF52" s="102">
        <f>E52+F52/60+G52/60/60</f>
        <v>44.280613888888887</v>
      </c>
      <c r="AG52" s="103" t="s">
        <v>39</v>
      </c>
      <c r="AH52" s="102" t="e">
        <f>E55+F55/60+G55/60/60</f>
        <v>#VALUE!</v>
      </c>
      <c r="AI52" s="109" t="s">
        <v>45</v>
      </c>
      <c r="AJ52" s="102" t="e">
        <f>AH52-AF52</f>
        <v>#VALUE!</v>
      </c>
      <c r="AK52" s="103" t="s">
        <v>47</v>
      </c>
      <c r="AL52" s="102" t="e">
        <f>AJ53*60*COS((AF52+AH52)/2*PI()/180)</f>
        <v>#VALUE!</v>
      </c>
      <c r="AM52" s="103" t="s">
        <v>49</v>
      </c>
      <c r="AN52" s="102" t="e">
        <f>AL52*6076.12</f>
        <v>#VALUE!</v>
      </c>
      <c r="AO52" s="103" t="s">
        <v>52</v>
      </c>
      <c r="AP52" s="102">
        <f>AF52*PI()/180</f>
        <v>0.77284250716544156</v>
      </c>
      <c r="AQ52" s="103" t="s">
        <v>55</v>
      </c>
      <c r="AR52" s="102" t="e">
        <f>AH52 *PI()/180</f>
        <v>#VALUE!</v>
      </c>
      <c r="AS52" s="103" t="s">
        <v>57</v>
      </c>
      <c r="AT52" s="102" t="e">
        <f>1*ATAN2(COS(AP52)*SIN(AR52)-SIN(AP52)*COS(AR52)*COS(AR53-AP53),SIN(AR53-AP53)*COS(AR52))</f>
        <v>#VALUE!</v>
      </c>
      <c r="AU52" s="104" t="s">
        <v>60</v>
      </c>
      <c r="AV52" s="110" t="e">
        <f>SQRT(AL53*AL53+AL52*AL52)</f>
        <v>#VALUE!</v>
      </c>
    </row>
    <row r="53" spans="1:48" s="23" customFormat="1" ht="15.95" customHeight="1" thickTop="1" thickBot="1" x14ac:dyDescent="0.3">
      <c r="A53" s="71" t="s">
        <v>0</v>
      </c>
      <c r="B53" s="422"/>
      <c r="C53" s="263"/>
      <c r="D53" s="69" t="s">
        <v>25</v>
      </c>
      <c r="E53" s="81">
        <f t="shared" ref="E53:J53" si="2">E52</f>
        <v>44</v>
      </c>
      <c r="F53" s="85">
        <f t="shared" si="2"/>
        <v>16</v>
      </c>
      <c r="G53" s="75">
        <f t="shared" si="2"/>
        <v>50.21</v>
      </c>
      <c r="H53" s="58">
        <f t="shared" si="2"/>
        <v>68</v>
      </c>
      <c r="I53" s="85">
        <f t="shared" si="2"/>
        <v>56</v>
      </c>
      <c r="J53" s="76">
        <f t="shared" si="2"/>
        <v>35.43</v>
      </c>
      <c r="K53" s="290"/>
      <c r="L53" s="292"/>
      <c r="M53" s="293"/>
      <c r="N53" s="278"/>
      <c r="O53" s="295"/>
      <c r="P53" s="297"/>
      <c r="Q53" s="322" t="s">
        <v>124</v>
      </c>
      <c r="R53" s="503"/>
      <c r="S53" s="503"/>
      <c r="T53" s="504"/>
      <c r="U53" s="582" t="s">
        <v>122</v>
      </c>
      <c r="V53" s="582"/>
      <c r="W53" s="582"/>
      <c r="X53" s="582"/>
      <c r="Y53" s="583"/>
      <c r="Z53" s="434" t="s">
        <v>104</v>
      </c>
      <c r="AA53" s="435"/>
      <c r="AB53" s="435"/>
      <c r="AC53" s="436"/>
      <c r="AD53" s="100" t="s">
        <v>16</v>
      </c>
      <c r="AE53" s="103" t="s">
        <v>40</v>
      </c>
      <c r="AF53" s="102">
        <f>H52+I52/60+J52/60/60</f>
        <v>68.943175000000011</v>
      </c>
      <c r="AG53" s="103" t="s">
        <v>41</v>
      </c>
      <c r="AH53" s="102" t="e">
        <f>H55+I55/60+J55/60/60</f>
        <v>#VALUE!</v>
      </c>
      <c r="AI53" s="109" t="s">
        <v>46</v>
      </c>
      <c r="AJ53" s="102" t="e">
        <f>AF53-AH53</f>
        <v>#VALUE!</v>
      </c>
      <c r="AK53" s="103" t="s">
        <v>48</v>
      </c>
      <c r="AL53" s="102" t="e">
        <f>AJ52*60</f>
        <v>#VALUE!</v>
      </c>
      <c r="AM53" s="103" t="s">
        <v>50</v>
      </c>
      <c r="AN53" s="102" t="e">
        <f>AL53*6076.12</f>
        <v>#VALUE!</v>
      </c>
      <c r="AO53" s="103" t="s">
        <v>53</v>
      </c>
      <c r="AP53" s="102">
        <f>AF53*PI()/180</f>
        <v>1.2032854005286417</v>
      </c>
      <c r="AQ53" s="103" t="s">
        <v>56</v>
      </c>
      <c r="AR53" s="102" t="e">
        <f>AH53*PI()/180</f>
        <v>#VALUE!</v>
      </c>
      <c r="AS53" s="103" t="s">
        <v>58</v>
      </c>
      <c r="AT53" s="101" t="e">
        <f>IF(360+AT52/(2*PI())*360&gt;360,AT52/(PI())*360,360+AT52/(2*PI())*360)</f>
        <v>#VALUE!</v>
      </c>
      <c r="AU53" s="105"/>
      <c r="AV53" s="105"/>
    </row>
    <row r="54" spans="1:48" s="23" customFormat="1" ht="15.95" customHeight="1" thickBot="1" x14ac:dyDescent="0.3">
      <c r="A54" s="210">
        <v>6</v>
      </c>
      <c r="B54" s="422"/>
      <c r="C54" s="263"/>
      <c r="D54" s="69" t="s">
        <v>26</v>
      </c>
      <c r="E54" s="81">
        <f t="shared" ref="E54:J54" si="3">E53</f>
        <v>44</v>
      </c>
      <c r="F54" s="85">
        <f t="shared" si="3"/>
        <v>16</v>
      </c>
      <c r="G54" s="75">
        <f t="shared" si="3"/>
        <v>50.21</v>
      </c>
      <c r="H54" s="58">
        <f t="shared" si="3"/>
        <v>68</v>
      </c>
      <c r="I54" s="85">
        <f t="shared" si="3"/>
        <v>56</v>
      </c>
      <c r="J54" s="76">
        <f t="shared" si="3"/>
        <v>35.43</v>
      </c>
      <c r="K54" s="28" t="s">
        <v>10</v>
      </c>
      <c r="L54" s="113" t="s">
        <v>61</v>
      </c>
      <c r="M54" s="29" t="s">
        <v>32</v>
      </c>
      <c r="N54" s="30" t="s">
        <v>2</v>
      </c>
      <c r="O54" s="31" t="s">
        <v>12</v>
      </c>
      <c r="P54" s="32" t="s">
        <v>14</v>
      </c>
      <c r="Q54" s="505"/>
      <c r="R54" s="503"/>
      <c r="S54" s="503"/>
      <c r="T54" s="504"/>
      <c r="U54" s="584"/>
      <c r="V54" s="584"/>
      <c r="W54" s="584"/>
      <c r="X54" s="584"/>
      <c r="Y54" s="585"/>
      <c r="Z54" s="437"/>
      <c r="AA54" s="438"/>
      <c r="AB54" s="438"/>
      <c r="AC54" s="439"/>
      <c r="AD54" s="106"/>
      <c r="AE54" s="105"/>
      <c r="AF54" s="105"/>
      <c r="AG54" s="105"/>
      <c r="AH54" s="105"/>
      <c r="AI54" s="105"/>
      <c r="AJ54" s="105"/>
      <c r="AK54" s="105"/>
      <c r="AL54" s="105"/>
      <c r="AM54" s="105"/>
      <c r="AN54" s="105"/>
      <c r="AO54" s="105"/>
      <c r="AP54" s="105"/>
      <c r="AQ54" s="105"/>
      <c r="AR54" s="105"/>
      <c r="AS54" s="103" t="s">
        <v>59</v>
      </c>
      <c r="AT54" s="101" t="e">
        <f>61.582*ACOS(SIN(AF52)*SIN(AH52)+COS(AF52)*COS(AH52)*(AF53-AH53))*6076.12</f>
        <v>#VALUE!</v>
      </c>
      <c r="AU54" s="105"/>
      <c r="AV54" s="105"/>
    </row>
    <row r="55" spans="1:48" s="22" customFormat="1" ht="35.1" customHeight="1" thickTop="1" thickBot="1" x14ac:dyDescent="0.3">
      <c r="A55" s="588" t="str">
        <f>IF(Z52=1,"VERIFIED",IF(AA52=1,"RECHECKED",IF(V52=1,"RECHECK",IF(X52=1,"VERIFY",IF(Y52=1,"NEED PMT APP","SANITY CHECK ONLY")))))</f>
        <v>VERIFY</v>
      </c>
      <c r="B55" s="466"/>
      <c r="C55" s="264"/>
      <c r="D55" s="70" t="s">
        <v>16</v>
      </c>
      <c r="E55" s="236" t="s">
        <v>0</v>
      </c>
      <c r="F55" s="86" t="s">
        <v>0</v>
      </c>
      <c r="G55" s="78" t="s">
        <v>0</v>
      </c>
      <c r="H55" s="77" t="s">
        <v>0</v>
      </c>
      <c r="I55" s="86" t="s">
        <v>0</v>
      </c>
      <c r="J55" s="78" t="s">
        <v>0</v>
      </c>
      <c r="K55" s="33" t="s">
        <v>0</v>
      </c>
      <c r="L55" s="171" t="str">
        <f>IF(E55=" ","OBS POSN is not in use",AV52*6076.12)</f>
        <v>OBS POSN is not in use</v>
      </c>
      <c r="M55" s="111">
        <v>0</v>
      </c>
      <c r="N55" s="159" t="str">
        <f>IF(W52=1,"Need Photo","Has Photo")</f>
        <v>Has Photo</v>
      </c>
      <c r="O55" s="158" t="s">
        <v>102</v>
      </c>
      <c r="P55" s="215" t="str">
        <f>IF(E55=" ","OBS POSN is not in use",(IF(L55&gt;O52,"OFF STA","ON STA")))</f>
        <v>OBS POSN is not in use</v>
      </c>
      <c r="Q55" s="506"/>
      <c r="R55" s="507"/>
      <c r="S55" s="507"/>
      <c r="T55" s="508"/>
      <c r="U55" s="586"/>
      <c r="V55" s="586"/>
      <c r="W55" s="586"/>
      <c r="X55" s="586"/>
      <c r="Y55" s="587"/>
      <c r="Z55" s="441"/>
      <c r="AA55" s="442"/>
      <c r="AB55" s="442"/>
      <c r="AC55" s="440"/>
      <c r="AD55" s="21"/>
    </row>
    <row r="56" spans="1:48" s="20" customFormat="1" ht="9" customHeight="1" thickTop="1" thickBot="1" x14ac:dyDescent="0.3">
      <c r="A56" s="114"/>
      <c r="B56" s="35" t="s">
        <v>5</v>
      </c>
      <c r="C56" s="36"/>
      <c r="D56" s="37" t="s">
        <v>6</v>
      </c>
      <c r="E56" s="79" t="s">
        <v>29</v>
      </c>
      <c r="F56" s="79" t="s">
        <v>30</v>
      </c>
      <c r="G56" s="72" t="s">
        <v>31</v>
      </c>
      <c r="H56" s="37" t="s">
        <v>29</v>
      </c>
      <c r="I56" s="79" t="s">
        <v>30</v>
      </c>
      <c r="J56" s="72" t="s">
        <v>31</v>
      </c>
      <c r="K56" s="38" t="s">
        <v>7</v>
      </c>
      <c r="L56" s="39" t="s">
        <v>8</v>
      </c>
      <c r="M56" s="39" t="s">
        <v>11</v>
      </c>
      <c r="N56" s="40" t="s">
        <v>9</v>
      </c>
      <c r="O56" s="41" t="s">
        <v>13</v>
      </c>
      <c r="P56" s="44" t="s">
        <v>34</v>
      </c>
      <c r="Q56" s="45" t="s">
        <v>33</v>
      </c>
      <c r="R56" s="46"/>
      <c r="S56" s="47" t="s">
        <v>15</v>
      </c>
      <c r="T56" s="154"/>
      <c r="U56" s="298" t="s">
        <v>62</v>
      </c>
      <c r="V56" s="299"/>
      <c r="W56" s="299"/>
      <c r="X56" s="299"/>
      <c r="Y56" s="300"/>
      <c r="Z56" s="65" t="s">
        <v>21</v>
      </c>
      <c r="AA56" s="66" t="s">
        <v>22</v>
      </c>
      <c r="AB56" s="174" t="s">
        <v>24</v>
      </c>
      <c r="AC56" s="67" t="s">
        <v>23</v>
      </c>
      <c r="AD56" s="96"/>
      <c r="AE56" s="97"/>
      <c r="AF56" s="98" t="s">
        <v>42</v>
      </c>
      <c r="AG56" s="97"/>
      <c r="AH56" s="98" t="s">
        <v>43</v>
      </c>
      <c r="AI56" s="98"/>
      <c r="AJ56" s="98" t="s">
        <v>44</v>
      </c>
      <c r="AK56" s="97"/>
      <c r="AL56" s="99" t="s">
        <v>54</v>
      </c>
      <c r="AM56" s="97"/>
      <c r="AN56" s="98"/>
      <c r="AO56" s="97"/>
      <c r="AP56" s="99" t="s">
        <v>51</v>
      </c>
      <c r="AQ56" s="97"/>
      <c r="AR56" s="98"/>
      <c r="AS56" s="97"/>
      <c r="AT56" s="98"/>
      <c r="AU56" s="97"/>
      <c r="AV56" s="97"/>
    </row>
    <row r="57" spans="1:48" s="23" customFormat="1" ht="15.95" customHeight="1" thickBot="1" x14ac:dyDescent="0.3">
      <c r="A57" s="26">
        <v>3531.1</v>
      </c>
      <c r="B57" s="307" t="s">
        <v>74</v>
      </c>
      <c r="C57" s="262" t="s">
        <v>0</v>
      </c>
      <c r="D57" s="69" t="s">
        <v>20</v>
      </c>
      <c r="E57" s="219">
        <v>44</v>
      </c>
      <c r="F57" s="220">
        <v>23</v>
      </c>
      <c r="G57" s="221">
        <v>9.19</v>
      </c>
      <c r="H57" s="222">
        <v>68</v>
      </c>
      <c r="I57" s="220">
        <v>49</v>
      </c>
      <c r="J57" s="221">
        <v>20.38</v>
      </c>
      <c r="K57" s="289" t="s">
        <v>0</v>
      </c>
      <c r="L57" s="291" t="s">
        <v>0</v>
      </c>
      <c r="M57" s="293">
        <v>0</v>
      </c>
      <c r="N57" s="278">
        <f>IF(M57=" "," ",(M57+$B$8-M60))</f>
        <v>0</v>
      </c>
      <c r="O57" s="294">
        <v>500</v>
      </c>
      <c r="P57" s="296">
        <v>42602</v>
      </c>
      <c r="Q57" s="42">
        <v>42887</v>
      </c>
      <c r="R57" s="43">
        <v>43069</v>
      </c>
      <c r="S57" s="443" t="s">
        <v>64</v>
      </c>
      <c r="T57" s="444"/>
      <c r="U57" s="153">
        <v>1</v>
      </c>
      <c r="V57" s="51" t="s">
        <v>0</v>
      </c>
      <c r="W57" s="52" t="s">
        <v>0</v>
      </c>
      <c r="X57" s="53" t="s">
        <v>0</v>
      </c>
      <c r="Y57" s="54" t="s">
        <v>0</v>
      </c>
      <c r="Z57" s="63" t="s">
        <v>0</v>
      </c>
      <c r="AA57" s="62" t="s">
        <v>0</v>
      </c>
      <c r="AB57" s="175"/>
      <c r="AC57" s="64" t="s">
        <v>0</v>
      </c>
      <c r="AD57" s="100" t="s">
        <v>20</v>
      </c>
      <c r="AE57" s="103" t="s">
        <v>38</v>
      </c>
      <c r="AF57" s="102">
        <f>E57+F57/60+G57/60/60</f>
        <v>44.385886111111112</v>
      </c>
      <c r="AG57" s="103" t="s">
        <v>39</v>
      </c>
      <c r="AH57" s="102" t="e">
        <f>E60+F60/60+G60/60/60</f>
        <v>#VALUE!</v>
      </c>
      <c r="AI57" s="109" t="s">
        <v>45</v>
      </c>
      <c r="AJ57" s="102" t="e">
        <f>AH57-AF57</f>
        <v>#VALUE!</v>
      </c>
      <c r="AK57" s="103" t="s">
        <v>47</v>
      </c>
      <c r="AL57" s="102" t="e">
        <f>AJ58*60*COS((AF57+AH57)/2*PI()/180)</f>
        <v>#VALUE!</v>
      </c>
      <c r="AM57" s="103" t="s">
        <v>49</v>
      </c>
      <c r="AN57" s="102" t="e">
        <f>AL57*6076.12</f>
        <v>#VALUE!</v>
      </c>
      <c r="AO57" s="103" t="s">
        <v>52</v>
      </c>
      <c r="AP57" s="102">
        <f>AF57*PI()/180</f>
        <v>0.77467985405411055</v>
      </c>
      <c r="AQ57" s="103" t="s">
        <v>55</v>
      </c>
      <c r="AR57" s="102" t="e">
        <f>AH57 *PI()/180</f>
        <v>#VALUE!</v>
      </c>
      <c r="AS57" s="103" t="s">
        <v>57</v>
      </c>
      <c r="AT57" s="102" t="e">
        <f>1*ATAN2(COS(AP57)*SIN(AR57)-SIN(AP57)*COS(AR57)*COS(AR58-AP58),SIN(AR58-AP58)*COS(AR57))</f>
        <v>#VALUE!</v>
      </c>
      <c r="AU57" s="104" t="s">
        <v>60</v>
      </c>
      <c r="AV57" s="110" t="e">
        <f>SQRT(AL58*AL58+AL57*AL57)</f>
        <v>#VALUE!</v>
      </c>
    </row>
    <row r="58" spans="1:48" s="23" customFormat="1" ht="15.95" customHeight="1" thickTop="1" thickBot="1" x14ac:dyDescent="0.3">
      <c r="A58" s="71">
        <v>100118060172</v>
      </c>
      <c r="B58" s="308"/>
      <c r="C58" s="263"/>
      <c r="D58" s="69" t="s">
        <v>25</v>
      </c>
      <c r="E58" s="81">
        <f t="shared" ref="E58:J58" si="4">E57</f>
        <v>44</v>
      </c>
      <c r="F58" s="85">
        <f t="shared" si="4"/>
        <v>23</v>
      </c>
      <c r="G58" s="75">
        <f t="shared" si="4"/>
        <v>9.19</v>
      </c>
      <c r="H58" s="58">
        <f t="shared" si="4"/>
        <v>68</v>
      </c>
      <c r="I58" s="85">
        <f t="shared" si="4"/>
        <v>49</v>
      </c>
      <c r="J58" s="76">
        <f t="shared" si="4"/>
        <v>20.38</v>
      </c>
      <c r="K58" s="290"/>
      <c r="L58" s="292"/>
      <c r="M58" s="293"/>
      <c r="N58" s="278"/>
      <c r="O58" s="295"/>
      <c r="P58" s="297"/>
      <c r="Q58" s="322" t="s">
        <v>75</v>
      </c>
      <c r="R58" s="495"/>
      <c r="S58" s="495"/>
      <c r="T58" s="496"/>
      <c r="U58" s="591" t="s">
        <v>160</v>
      </c>
      <c r="V58" s="591"/>
      <c r="W58" s="591"/>
      <c r="X58" s="591"/>
      <c r="Y58" s="592"/>
      <c r="Z58" s="434" t="s">
        <v>80</v>
      </c>
      <c r="AA58" s="435"/>
      <c r="AB58" s="435"/>
      <c r="AC58" s="436"/>
      <c r="AD58" s="100" t="s">
        <v>16</v>
      </c>
      <c r="AE58" s="103" t="s">
        <v>40</v>
      </c>
      <c r="AF58" s="102">
        <f>H57+I57/60+J57/60/60</f>
        <v>68.822327777777772</v>
      </c>
      <c r="AG58" s="103" t="s">
        <v>41</v>
      </c>
      <c r="AH58" s="102" t="e">
        <f>H60+I60/60+J60/60/60</f>
        <v>#VALUE!</v>
      </c>
      <c r="AI58" s="109" t="s">
        <v>46</v>
      </c>
      <c r="AJ58" s="102" t="e">
        <f>AF58-AH58</f>
        <v>#VALUE!</v>
      </c>
      <c r="AK58" s="103" t="s">
        <v>48</v>
      </c>
      <c r="AL58" s="102" t="e">
        <f>AJ57*60</f>
        <v>#VALUE!</v>
      </c>
      <c r="AM58" s="103" t="s">
        <v>50</v>
      </c>
      <c r="AN58" s="102" t="e">
        <f>AL58*6076.12</f>
        <v>#VALUE!</v>
      </c>
      <c r="AO58" s="103" t="s">
        <v>53</v>
      </c>
      <c r="AP58" s="102">
        <f>AF58*PI()/180</f>
        <v>1.2011762186089745</v>
      </c>
      <c r="AQ58" s="103" t="s">
        <v>56</v>
      </c>
      <c r="AR58" s="102" t="e">
        <f>AH58*PI()/180</f>
        <v>#VALUE!</v>
      </c>
      <c r="AS58" s="103" t="s">
        <v>58</v>
      </c>
      <c r="AT58" s="101" t="e">
        <f>IF(360+AT57/(2*PI())*360&gt;360,AT57/(PI())*360,360+AT57/(2*PI())*360)</f>
        <v>#VALUE!</v>
      </c>
      <c r="AU58" s="105"/>
      <c r="AV58" s="105"/>
    </row>
    <row r="59" spans="1:48" s="23" customFormat="1" ht="15.95" customHeight="1" thickBot="1" x14ac:dyDescent="0.3">
      <c r="A59" s="210">
        <v>7</v>
      </c>
      <c r="B59" s="308"/>
      <c r="C59" s="263"/>
      <c r="D59" s="69" t="s">
        <v>26</v>
      </c>
      <c r="E59" s="81">
        <f t="shared" ref="E59:J59" si="5">E58</f>
        <v>44</v>
      </c>
      <c r="F59" s="85">
        <f t="shared" si="5"/>
        <v>23</v>
      </c>
      <c r="G59" s="75">
        <f t="shared" si="5"/>
        <v>9.19</v>
      </c>
      <c r="H59" s="58">
        <f t="shared" si="5"/>
        <v>68</v>
      </c>
      <c r="I59" s="85">
        <f t="shared" si="5"/>
        <v>49</v>
      </c>
      <c r="J59" s="76">
        <f t="shared" si="5"/>
        <v>20.38</v>
      </c>
      <c r="K59" s="28" t="s">
        <v>10</v>
      </c>
      <c r="L59" s="113" t="s">
        <v>61</v>
      </c>
      <c r="M59" s="29" t="s">
        <v>32</v>
      </c>
      <c r="N59" s="30" t="s">
        <v>2</v>
      </c>
      <c r="O59" s="31" t="s">
        <v>12</v>
      </c>
      <c r="P59" s="32" t="s">
        <v>14</v>
      </c>
      <c r="Q59" s="497"/>
      <c r="R59" s="495"/>
      <c r="S59" s="495"/>
      <c r="T59" s="496"/>
      <c r="U59" s="593"/>
      <c r="V59" s="593"/>
      <c r="W59" s="593"/>
      <c r="X59" s="593"/>
      <c r="Y59" s="594"/>
      <c r="Z59" s="437"/>
      <c r="AA59" s="438"/>
      <c r="AB59" s="438"/>
      <c r="AC59" s="439"/>
      <c r="AD59" s="106"/>
      <c r="AE59" s="105"/>
      <c r="AF59" s="105"/>
      <c r="AG59" s="105"/>
      <c r="AH59" s="105"/>
      <c r="AI59" s="105"/>
      <c r="AJ59" s="105"/>
      <c r="AK59" s="105"/>
      <c r="AL59" s="105"/>
      <c r="AM59" s="105"/>
      <c r="AN59" s="105"/>
      <c r="AO59" s="105"/>
      <c r="AP59" s="105"/>
      <c r="AQ59" s="105"/>
      <c r="AR59" s="105"/>
      <c r="AS59" s="103" t="s">
        <v>59</v>
      </c>
      <c r="AT59" s="101" t="e">
        <f>61.582*ACOS(SIN(AF57)*SIN(AH57)+COS(AF57)*COS(AH57)*(AF58-AH58))*6076.12</f>
        <v>#VALUE!</v>
      </c>
      <c r="AU59" s="105"/>
      <c r="AV59" s="105"/>
    </row>
    <row r="60" spans="1:48" s="22" customFormat="1" ht="35.1" customHeight="1" thickTop="1" thickBot="1" x14ac:dyDescent="0.3">
      <c r="A60" s="236" t="str">
        <f>IF(Z57=1,"VERIFIED",IF(AA57=1,"RECHECKED",IF(V57=1,"RECHECK",IF(X57=1,"VERIFY",IF(Y57=1,"NEED PMT APP","SANITY CHECK ONLY")))))</f>
        <v>SANITY CHECK ONLY</v>
      </c>
      <c r="B60" s="309"/>
      <c r="C60" s="264"/>
      <c r="D60" s="70" t="s">
        <v>16</v>
      </c>
      <c r="E60" s="82" t="s">
        <v>0</v>
      </c>
      <c r="F60" s="86" t="s">
        <v>0</v>
      </c>
      <c r="G60" s="78" t="s">
        <v>0</v>
      </c>
      <c r="H60" s="77" t="s">
        <v>0</v>
      </c>
      <c r="I60" s="86" t="s">
        <v>0</v>
      </c>
      <c r="J60" s="78" t="s">
        <v>0</v>
      </c>
      <c r="K60" s="33" t="s">
        <v>0</v>
      </c>
      <c r="L60" s="171" t="str">
        <f>IF(E60=" ","OBS POSN is not in use",AV57*6076.12)</f>
        <v>OBS POSN is not in use</v>
      </c>
      <c r="M60" s="111">
        <v>0</v>
      </c>
      <c r="N60" s="118" t="str">
        <f>IF(W57=1,"Need Photo","Has Photo")</f>
        <v>Has Photo</v>
      </c>
      <c r="O60" s="119" t="s">
        <v>68</v>
      </c>
      <c r="P60" s="215" t="str">
        <f>IF(E60=" ","OBS POSN is not in use",(IF(L60&gt;O57,"OFF STA","ON STA")))</f>
        <v>OBS POSN is not in use</v>
      </c>
      <c r="Q60" s="498"/>
      <c r="R60" s="499"/>
      <c r="S60" s="499"/>
      <c r="T60" s="500"/>
      <c r="U60" s="595"/>
      <c r="V60" s="595"/>
      <c r="W60" s="595"/>
      <c r="X60" s="595"/>
      <c r="Y60" s="596"/>
      <c r="Z60" s="437"/>
      <c r="AA60" s="438"/>
      <c r="AB60" s="438"/>
      <c r="AC60" s="439"/>
      <c r="AD60" s="21"/>
    </row>
    <row r="61" spans="1:48" ht="35.1" customHeight="1" thickTop="1" thickBot="1" x14ac:dyDescent="0.3">
      <c r="A61" s="562" t="s">
        <v>126</v>
      </c>
      <c r="B61" s="563"/>
      <c r="C61" s="234"/>
      <c r="D61" s="269" t="s">
        <v>113</v>
      </c>
      <c r="E61" s="270"/>
      <c r="F61" s="271" t="s">
        <v>116</v>
      </c>
      <c r="G61" s="272"/>
      <c r="H61" s="273"/>
      <c r="I61" s="570" t="s">
        <v>159</v>
      </c>
      <c r="J61" s="589"/>
      <c r="K61" s="589"/>
      <c r="L61" s="589"/>
      <c r="M61" s="589"/>
      <c r="N61" s="589"/>
      <c r="O61" s="589"/>
      <c r="P61" s="589"/>
      <c r="Q61" s="589"/>
      <c r="R61" s="589"/>
      <c r="S61" s="589"/>
      <c r="T61" s="590"/>
      <c r="U61" s="274" t="s">
        <v>115</v>
      </c>
      <c r="V61" s="275"/>
      <c r="W61" s="275"/>
      <c r="X61" s="275"/>
      <c r="Y61" s="275"/>
      <c r="Z61" s="275"/>
      <c r="AA61" s="275"/>
      <c r="AB61" s="276"/>
      <c r="AC61" s="197"/>
      <c r="AD61" s="197"/>
    </row>
    <row r="62" spans="1:48" s="20" customFormat="1" ht="9" customHeight="1" thickTop="1" thickBot="1" x14ac:dyDescent="0.3">
      <c r="A62" s="34" t="s">
        <v>0</v>
      </c>
      <c r="B62" s="35" t="s">
        <v>5</v>
      </c>
      <c r="C62" s="36"/>
      <c r="D62" s="37" t="s">
        <v>6</v>
      </c>
      <c r="E62" s="79" t="s">
        <v>29</v>
      </c>
      <c r="F62" s="79" t="s">
        <v>30</v>
      </c>
      <c r="G62" s="72" t="s">
        <v>31</v>
      </c>
      <c r="H62" s="37" t="s">
        <v>29</v>
      </c>
      <c r="I62" s="79" t="s">
        <v>30</v>
      </c>
      <c r="J62" s="72" t="s">
        <v>31</v>
      </c>
      <c r="K62" s="38" t="s">
        <v>7</v>
      </c>
      <c r="L62" s="39" t="s">
        <v>8</v>
      </c>
      <c r="M62" s="39" t="s">
        <v>11</v>
      </c>
      <c r="N62" s="40" t="s">
        <v>9</v>
      </c>
      <c r="O62" s="41" t="s">
        <v>13</v>
      </c>
      <c r="P62" s="44" t="s">
        <v>34</v>
      </c>
      <c r="Q62" s="45" t="s">
        <v>33</v>
      </c>
      <c r="R62" s="46"/>
      <c r="S62" s="47" t="s">
        <v>15</v>
      </c>
      <c r="T62" s="154"/>
      <c r="U62" s="298" t="s">
        <v>62</v>
      </c>
      <c r="V62" s="299"/>
      <c r="W62" s="299"/>
      <c r="X62" s="299"/>
      <c r="Y62" s="300"/>
      <c r="Z62" s="48" t="s">
        <v>21</v>
      </c>
      <c r="AA62" s="49" t="s">
        <v>22</v>
      </c>
      <c r="AB62" s="174" t="s">
        <v>24</v>
      </c>
      <c r="AC62" s="50" t="s">
        <v>23</v>
      </c>
      <c r="AD62" s="96"/>
      <c r="AE62" s="97"/>
      <c r="AF62" s="98" t="s">
        <v>42</v>
      </c>
      <c r="AG62" s="97"/>
      <c r="AH62" s="98" t="s">
        <v>43</v>
      </c>
      <c r="AI62" s="98"/>
      <c r="AJ62" s="98" t="s">
        <v>44</v>
      </c>
      <c r="AK62" s="97"/>
      <c r="AL62" s="99" t="s">
        <v>54</v>
      </c>
      <c r="AM62" s="97"/>
      <c r="AN62" s="98"/>
      <c r="AO62" s="97"/>
      <c r="AP62" s="99" t="s">
        <v>51</v>
      </c>
      <c r="AQ62" s="97"/>
      <c r="AR62" s="98"/>
      <c r="AS62" s="97"/>
      <c r="AT62" s="98"/>
      <c r="AU62" s="97"/>
      <c r="AV62" s="97"/>
    </row>
    <row r="63" spans="1:48" s="23" customFormat="1" ht="15.95" customHeight="1" thickBot="1" x14ac:dyDescent="0.3">
      <c r="A63" s="26">
        <v>3531.2</v>
      </c>
      <c r="B63" s="307" t="s">
        <v>103</v>
      </c>
      <c r="C63" s="262" t="s">
        <v>0</v>
      </c>
      <c r="D63" s="69" t="s">
        <v>20</v>
      </c>
      <c r="E63" s="219">
        <v>44</v>
      </c>
      <c r="F63" s="220">
        <v>23</v>
      </c>
      <c r="G63" s="221">
        <v>3.02</v>
      </c>
      <c r="H63" s="222">
        <v>69</v>
      </c>
      <c r="I63" s="220">
        <v>49</v>
      </c>
      <c r="J63" s="221">
        <v>35.58</v>
      </c>
      <c r="K63" s="289" t="s">
        <v>0</v>
      </c>
      <c r="L63" s="291" t="s">
        <v>0</v>
      </c>
      <c r="M63" s="293">
        <v>74</v>
      </c>
      <c r="N63" s="278">
        <f>IF(M63=" "," ",(M63+$B$8-M66))</f>
        <v>74</v>
      </c>
      <c r="O63" s="294">
        <v>500</v>
      </c>
      <c r="P63" s="296">
        <v>42612</v>
      </c>
      <c r="Q63" s="42">
        <v>42887</v>
      </c>
      <c r="R63" s="43">
        <v>43069</v>
      </c>
      <c r="S63" s="443" t="s">
        <v>64</v>
      </c>
      <c r="T63" s="444"/>
      <c r="U63" s="153">
        <v>1</v>
      </c>
      <c r="V63" s="51" t="s">
        <v>0</v>
      </c>
      <c r="W63" s="52" t="s">
        <v>0</v>
      </c>
      <c r="X63" s="53" t="s">
        <v>0</v>
      </c>
      <c r="Y63" s="54" t="s">
        <v>0</v>
      </c>
      <c r="Z63" s="55" t="s">
        <v>0</v>
      </c>
      <c r="AA63" s="51" t="s">
        <v>0</v>
      </c>
      <c r="AB63" s="175"/>
      <c r="AC63" s="56" t="s">
        <v>0</v>
      </c>
      <c r="AD63" s="100" t="s">
        <v>20</v>
      </c>
      <c r="AE63" s="103" t="s">
        <v>38</v>
      </c>
      <c r="AF63" s="102">
        <f>E63+F63/60+G63/60/60</f>
        <v>44.384172222222219</v>
      </c>
      <c r="AG63" s="103" t="s">
        <v>39</v>
      </c>
      <c r="AH63" s="102" t="e">
        <f>E66+F66/60+G66/60/60</f>
        <v>#VALUE!</v>
      </c>
      <c r="AI63" s="109" t="s">
        <v>45</v>
      </c>
      <c r="AJ63" s="102" t="e">
        <f>AH63-AF63</f>
        <v>#VALUE!</v>
      </c>
      <c r="AK63" s="103" t="s">
        <v>47</v>
      </c>
      <c r="AL63" s="102" t="e">
        <f>AJ64*60*COS((AF63+AH63)/2*PI()/180)</f>
        <v>#VALUE!</v>
      </c>
      <c r="AM63" s="103" t="s">
        <v>49</v>
      </c>
      <c r="AN63" s="102" t="e">
        <f>AL63*6076.12</f>
        <v>#VALUE!</v>
      </c>
      <c r="AO63" s="103" t="s">
        <v>52</v>
      </c>
      <c r="AP63" s="102">
        <f>AF63*PI()/180</f>
        <v>0.77464994104998608</v>
      </c>
      <c r="AQ63" s="103" t="s">
        <v>55</v>
      </c>
      <c r="AR63" s="102" t="e">
        <f>AH63 *PI()/180</f>
        <v>#VALUE!</v>
      </c>
      <c r="AS63" s="103" t="s">
        <v>57</v>
      </c>
      <c r="AT63" s="102" t="e">
        <f>1*ATAN2(COS(AP63)*SIN(AR63)-SIN(AP63)*COS(AR63)*COS(AR64-AP64),SIN(AR64-AP64)*COS(AR63))</f>
        <v>#VALUE!</v>
      </c>
      <c r="AU63" s="104" t="s">
        <v>60</v>
      </c>
      <c r="AV63" s="110" t="e">
        <f>SQRT(AL64*AL64+AL63*AL63)</f>
        <v>#VALUE!</v>
      </c>
    </row>
    <row r="64" spans="1:48" s="23" customFormat="1" ht="15.95" customHeight="1" thickTop="1" thickBot="1" x14ac:dyDescent="0.3">
      <c r="A64" s="71">
        <v>100118060191</v>
      </c>
      <c r="B64" s="308"/>
      <c r="C64" s="263"/>
      <c r="D64" s="69" t="s">
        <v>25</v>
      </c>
      <c r="E64" s="81">
        <f t="shared" ref="E64:J64" si="6">E63</f>
        <v>44</v>
      </c>
      <c r="F64" s="85">
        <f t="shared" si="6"/>
        <v>23</v>
      </c>
      <c r="G64" s="75">
        <f t="shared" si="6"/>
        <v>3.02</v>
      </c>
      <c r="H64" s="58">
        <f t="shared" si="6"/>
        <v>69</v>
      </c>
      <c r="I64" s="85">
        <f t="shared" si="6"/>
        <v>49</v>
      </c>
      <c r="J64" s="76">
        <f t="shared" si="6"/>
        <v>35.58</v>
      </c>
      <c r="K64" s="290"/>
      <c r="L64" s="292"/>
      <c r="M64" s="293"/>
      <c r="N64" s="278"/>
      <c r="O64" s="295"/>
      <c r="P64" s="297"/>
      <c r="Q64" s="527" t="s">
        <v>109</v>
      </c>
      <c r="R64" s="528"/>
      <c r="S64" s="528"/>
      <c r="T64" s="529"/>
      <c r="U64" s="591" t="s">
        <v>160</v>
      </c>
      <c r="V64" s="591"/>
      <c r="W64" s="591"/>
      <c r="X64" s="591"/>
      <c r="Y64" s="592"/>
      <c r="Z64" s="434" t="s">
        <v>80</v>
      </c>
      <c r="AA64" s="435"/>
      <c r="AB64" s="435"/>
      <c r="AC64" s="436"/>
      <c r="AD64" s="100" t="s">
        <v>16</v>
      </c>
      <c r="AE64" s="103" t="s">
        <v>40</v>
      </c>
      <c r="AF64" s="102">
        <f>H63+I63/60+J63/60/60</f>
        <v>69.826549999999997</v>
      </c>
      <c r="AG64" s="103" t="s">
        <v>41</v>
      </c>
      <c r="AH64" s="102" t="e">
        <f>H66+I66/60+J66/60/60</f>
        <v>#VALUE!</v>
      </c>
      <c r="AI64" s="109" t="s">
        <v>46</v>
      </c>
      <c r="AJ64" s="102" t="e">
        <f>AF64-AH64</f>
        <v>#VALUE!</v>
      </c>
      <c r="AK64" s="103" t="s">
        <v>48</v>
      </c>
      <c r="AL64" s="102" t="e">
        <f>AJ63*60</f>
        <v>#VALUE!</v>
      </c>
      <c r="AM64" s="103" t="s">
        <v>50</v>
      </c>
      <c r="AN64" s="102" t="e">
        <f>AL64*6076.12</f>
        <v>#VALUE!</v>
      </c>
      <c r="AO64" s="103" t="s">
        <v>53</v>
      </c>
      <c r="AP64" s="102">
        <f>AF64*PI()/180</f>
        <v>1.2187032028084464</v>
      </c>
      <c r="AQ64" s="103" t="s">
        <v>56</v>
      </c>
      <c r="AR64" s="102" t="e">
        <f>AH64*PI()/180</f>
        <v>#VALUE!</v>
      </c>
      <c r="AS64" s="103" t="s">
        <v>58</v>
      </c>
      <c r="AT64" s="101" t="e">
        <f>IF(360+AT63/(2*PI())*360&gt;360,AT63/(PI())*360,360+AT63/(2*PI())*360)</f>
        <v>#VALUE!</v>
      </c>
      <c r="AU64" s="105"/>
      <c r="AV64" s="105"/>
    </row>
    <row r="65" spans="1:48" s="23" customFormat="1" ht="15.95" customHeight="1" thickBot="1" x14ac:dyDescent="0.3">
      <c r="A65" s="210">
        <v>8</v>
      </c>
      <c r="B65" s="308"/>
      <c r="C65" s="263"/>
      <c r="D65" s="69" t="s">
        <v>26</v>
      </c>
      <c r="E65" s="81">
        <f t="shared" ref="E65:J65" si="7">E64</f>
        <v>44</v>
      </c>
      <c r="F65" s="85">
        <f t="shared" si="7"/>
        <v>23</v>
      </c>
      <c r="G65" s="75">
        <f t="shared" si="7"/>
        <v>3.02</v>
      </c>
      <c r="H65" s="58">
        <f t="shared" si="7"/>
        <v>69</v>
      </c>
      <c r="I65" s="85">
        <f t="shared" si="7"/>
        <v>49</v>
      </c>
      <c r="J65" s="76">
        <f t="shared" si="7"/>
        <v>35.58</v>
      </c>
      <c r="K65" s="28" t="s">
        <v>10</v>
      </c>
      <c r="L65" s="113" t="s">
        <v>61</v>
      </c>
      <c r="M65" s="29" t="s">
        <v>32</v>
      </c>
      <c r="N65" s="30" t="s">
        <v>2</v>
      </c>
      <c r="O65" s="31" t="s">
        <v>12</v>
      </c>
      <c r="P65" s="32" t="s">
        <v>14</v>
      </c>
      <c r="Q65" s="530"/>
      <c r="R65" s="531"/>
      <c r="S65" s="531"/>
      <c r="T65" s="532"/>
      <c r="U65" s="593"/>
      <c r="V65" s="593"/>
      <c r="W65" s="593"/>
      <c r="X65" s="593"/>
      <c r="Y65" s="594"/>
      <c r="Z65" s="437"/>
      <c r="AA65" s="438"/>
      <c r="AB65" s="438"/>
      <c r="AC65" s="439"/>
      <c r="AD65" s="106"/>
      <c r="AE65" s="105"/>
      <c r="AF65" s="105"/>
      <c r="AG65" s="105"/>
      <c r="AH65" s="105"/>
      <c r="AI65" s="105"/>
      <c r="AJ65" s="105"/>
      <c r="AK65" s="105"/>
      <c r="AL65" s="105"/>
      <c r="AM65" s="105"/>
      <c r="AN65" s="105"/>
      <c r="AO65" s="105"/>
      <c r="AP65" s="105"/>
      <c r="AQ65" s="105"/>
      <c r="AR65" s="105"/>
      <c r="AS65" s="103" t="s">
        <v>59</v>
      </c>
      <c r="AT65" s="101" t="e">
        <f>61.582*ACOS(SIN(AF63)*SIN(AH63)+COS(AF63)*COS(AH63)*(AF64-AH64))*6076.12</f>
        <v>#VALUE!</v>
      </c>
      <c r="AU65" s="105"/>
      <c r="AV65" s="105"/>
    </row>
    <row r="66" spans="1:48" s="22" customFormat="1" ht="35.1" customHeight="1" thickTop="1" thickBot="1" x14ac:dyDescent="0.3">
      <c r="A66" s="236" t="str">
        <f>IF(Z63=1,"VERIFIED",IF(AA63=1,"RECHECKED",IF(V63=1,"RECHECK",IF(X63=1,"VERIFY",IF(Y63=1,"NEED PMT APP","SANITY CHECK ONLY")))))</f>
        <v>SANITY CHECK ONLY</v>
      </c>
      <c r="B66" s="309"/>
      <c r="C66" s="264"/>
      <c r="D66" s="70" t="s">
        <v>16</v>
      </c>
      <c r="E66" s="82" t="s">
        <v>0</v>
      </c>
      <c r="F66" s="86" t="s">
        <v>0</v>
      </c>
      <c r="G66" s="78" t="s">
        <v>0</v>
      </c>
      <c r="H66" s="77" t="s">
        <v>0</v>
      </c>
      <c r="I66" s="86" t="s">
        <v>0</v>
      </c>
      <c r="J66" s="78" t="s">
        <v>0</v>
      </c>
      <c r="K66" s="33" t="s">
        <v>0</v>
      </c>
      <c r="L66" s="171" t="str">
        <f>IF(E66=" ","OBS POSN is not in use",AV63*6076.12)</f>
        <v>OBS POSN is not in use</v>
      </c>
      <c r="M66" s="111">
        <v>0</v>
      </c>
      <c r="N66" s="118" t="str">
        <f>IF(W63=1,"Need Photo","Has Photo")</f>
        <v>Has Photo</v>
      </c>
      <c r="O66" s="68" t="s">
        <v>35</v>
      </c>
      <c r="P66" s="215" t="str">
        <f>IF(E66=" ","OBS POSN is not in use",(IF(L66&gt;O63,"OFF STA","ON STA")))</f>
        <v>OBS POSN is not in use</v>
      </c>
      <c r="Q66" s="533"/>
      <c r="R66" s="534"/>
      <c r="S66" s="534"/>
      <c r="T66" s="535"/>
      <c r="U66" s="595"/>
      <c r="V66" s="595"/>
      <c r="W66" s="595"/>
      <c r="X66" s="595"/>
      <c r="Y66" s="596"/>
      <c r="Z66" s="437"/>
      <c r="AA66" s="438"/>
      <c r="AB66" s="438"/>
      <c r="AC66" s="439"/>
      <c r="AD66" s="21"/>
    </row>
    <row r="67" spans="1:48" ht="35.1" customHeight="1" thickTop="1" thickBot="1" x14ac:dyDescent="0.3">
      <c r="A67" s="562" t="s">
        <v>127</v>
      </c>
      <c r="B67" s="563"/>
      <c r="C67" s="234"/>
      <c r="D67" s="269" t="s">
        <v>113</v>
      </c>
      <c r="E67" s="270"/>
      <c r="F67" s="271" t="s">
        <v>116</v>
      </c>
      <c r="G67" s="272"/>
      <c r="H67" s="273"/>
      <c r="I67" s="570" t="s">
        <v>159</v>
      </c>
      <c r="J67" s="589"/>
      <c r="K67" s="589"/>
      <c r="L67" s="589"/>
      <c r="M67" s="589"/>
      <c r="N67" s="589"/>
      <c r="O67" s="589"/>
      <c r="P67" s="589"/>
      <c r="Q67" s="589"/>
      <c r="R67" s="589"/>
      <c r="S67" s="589"/>
      <c r="T67" s="590"/>
      <c r="U67" s="274" t="s">
        <v>115</v>
      </c>
      <c r="V67" s="275"/>
      <c r="W67" s="275"/>
      <c r="X67" s="275"/>
      <c r="Y67" s="275"/>
      <c r="Z67" s="275"/>
      <c r="AA67" s="275"/>
      <c r="AB67" s="276"/>
      <c r="AC67" s="197"/>
      <c r="AD67" s="197"/>
    </row>
    <row r="68" spans="1:48" s="20" customFormat="1" ht="9" customHeight="1" thickTop="1" thickBot="1" x14ac:dyDescent="0.3">
      <c r="A68" s="114"/>
      <c r="B68" s="35" t="s">
        <v>5</v>
      </c>
      <c r="C68" s="36"/>
      <c r="D68" s="37" t="s">
        <v>6</v>
      </c>
      <c r="E68" s="79" t="s">
        <v>29</v>
      </c>
      <c r="F68" s="79" t="s">
        <v>30</v>
      </c>
      <c r="G68" s="72" t="s">
        <v>31</v>
      </c>
      <c r="H68" s="37" t="s">
        <v>29</v>
      </c>
      <c r="I68" s="79" t="s">
        <v>30</v>
      </c>
      <c r="J68" s="72" t="s">
        <v>31</v>
      </c>
      <c r="K68" s="38" t="s">
        <v>7</v>
      </c>
      <c r="L68" s="39" t="s">
        <v>8</v>
      </c>
      <c r="M68" s="39" t="s">
        <v>11</v>
      </c>
      <c r="N68" s="40" t="s">
        <v>9</v>
      </c>
      <c r="O68" s="41" t="s">
        <v>13</v>
      </c>
      <c r="P68" s="44" t="s">
        <v>34</v>
      </c>
      <c r="Q68" s="45" t="s">
        <v>33</v>
      </c>
      <c r="R68" s="46"/>
      <c r="S68" s="47" t="s">
        <v>15</v>
      </c>
      <c r="T68" s="154"/>
      <c r="U68" s="298" t="s">
        <v>62</v>
      </c>
      <c r="V68" s="299"/>
      <c r="W68" s="299"/>
      <c r="X68" s="299"/>
      <c r="Y68" s="300"/>
      <c r="Z68" s="48" t="s">
        <v>21</v>
      </c>
      <c r="AA68" s="49" t="s">
        <v>22</v>
      </c>
      <c r="AB68" s="174" t="s">
        <v>24</v>
      </c>
      <c r="AC68" s="50" t="s">
        <v>23</v>
      </c>
      <c r="AD68" s="96"/>
      <c r="AE68" s="97"/>
      <c r="AF68" s="98" t="s">
        <v>42</v>
      </c>
      <c r="AG68" s="97"/>
      <c r="AH68" s="98" t="s">
        <v>43</v>
      </c>
      <c r="AI68" s="98"/>
      <c r="AJ68" s="98" t="s">
        <v>44</v>
      </c>
      <c r="AK68" s="97"/>
      <c r="AL68" s="99" t="s">
        <v>54</v>
      </c>
      <c r="AM68" s="97"/>
      <c r="AN68" s="98"/>
      <c r="AO68" s="97"/>
      <c r="AP68" s="99" t="s">
        <v>51</v>
      </c>
      <c r="AQ68" s="97"/>
      <c r="AR68" s="98"/>
      <c r="AS68" s="97"/>
      <c r="AT68" s="98"/>
      <c r="AU68" s="97"/>
      <c r="AV68" s="97"/>
    </row>
    <row r="69" spans="1:48" s="23" customFormat="1" ht="15.95" customHeight="1" thickBot="1" x14ac:dyDescent="0.3">
      <c r="A69" s="26">
        <v>4052</v>
      </c>
      <c r="B69" s="259" t="s">
        <v>131</v>
      </c>
      <c r="C69" s="262" t="s">
        <v>0</v>
      </c>
      <c r="D69" s="69" t="s">
        <v>20</v>
      </c>
      <c r="E69" s="211">
        <v>44</v>
      </c>
      <c r="F69" s="212">
        <v>0.3</v>
      </c>
      <c r="G69" s="213">
        <v>18.600000000000001</v>
      </c>
      <c r="H69" s="214">
        <v>68</v>
      </c>
      <c r="I69" s="212">
        <v>59</v>
      </c>
      <c r="J69" s="213">
        <v>48.06</v>
      </c>
      <c r="K69" s="265" t="s">
        <v>0</v>
      </c>
      <c r="L69" s="267" t="s">
        <v>0</v>
      </c>
      <c r="M69" s="277">
        <v>361</v>
      </c>
      <c r="N69" s="278">
        <f>IF(M69=" "," ",(M69+$B$8-M72))</f>
        <v>361</v>
      </c>
      <c r="O69" s="294">
        <v>50</v>
      </c>
      <c r="P69" s="296">
        <v>42268</v>
      </c>
      <c r="Q69" s="42" t="s">
        <v>67</v>
      </c>
      <c r="R69" s="43" t="s">
        <v>0</v>
      </c>
      <c r="S69" s="443" t="s">
        <v>66</v>
      </c>
      <c r="T69" s="444"/>
      <c r="U69" s="153">
        <v>1</v>
      </c>
      <c r="V69" s="51" t="s">
        <v>0</v>
      </c>
      <c r="W69" s="52" t="s">
        <v>0</v>
      </c>
      <c r="X69" s="53">
        <v>1</v>
      </c>
      <c r="Y69" s="54" t="s">
        <v>0</v>
      </c>
      <c r="Z69" s="55" t="s">
        <v>0</v>
      </c>
      <c r="AA69" s="51" t="s">
        <v>0</v>
      </c>
      <c r="AB69" s="175"/>
      <c r="AC69" s="56" t="s">
        <v>0</v>
      </c>
      <c r="AD69" s="100" t="s">
        <v>20</v>
      </c>
      <c r="AE69" s="103" t="s">
        <v>38</v>
      </c>
      <c r="AF69" s="102">
        <f>E69+F69/60+G69/60/60</f>
        <v>44.01016666666667</v>
      </c>
      <c r="AG69" s="103" t="s">
        <v>39</v>
      </c>
      <c r="AH69" s="102" t="e">
        <f>E72+F72/60+G72/60/60</f>
        <v>#VALUE!</v>
      </c>
      <c r="AI69" s="109" t="s">
        <v>45</v>
      </c>
      <c r="AJ69" s="102" t="e">
        <f>AH69-AF69</f>
        <v>#VALUE!</v>
      </c>
      <c r="AK69" s="103" t="s">
        <v>47</v>
      </c>
      <c r="AL69" s="102" t="e">
        <f>AJ70*60*COS((AF69+AH69)/2*PI()/180)</f>
        <v>#VALUE!</v>
      </c>
      <c r="AM69" s="103" t="s">
        <v>49</v>
      </c>
      <c r="AN69" s="102" t="e">
        <f>AL69*6076.12</f>
        <v>#VALUE!</v>
      </c>
      <c r="AO69" s="103" t="s">
        <v>52</v>
      </c>
      <c r="AP69" s="102">
        <f>AF69*PI()/180</f>
        <v>0.76812231268479114</v>
      </c>
      <c r="AQ69" s="103" t="s">
        <v>55</v>
      </c>
      <c r="AR69" s="102" t="e">
        <f>AH69 *PI()/180</f>
        <v>#VALUE!</v>
      </c>
      <c r="AS69" s="103" t="s">
        <v>57</v>
      </c>
      <c r="AT69" s="102" t="e">
        <f>1*ATAN2(COS(AP69)*SIN(AR69)-SIN(AP69)*COS(AR69)*COS(AR70-AP70),SIN(AR70-AP70)*COS(AR69))</f>
        <v>#VALUE!</v>
      </c>
      <c r="AU69" s="104" t="s">
        <v>60</v>
      </c>
      <c r="AV69" s="110" t="e">
        <f>SQRT(AL70*AL70+AL69*AL69)</f>
        <v>#VALUE!</v>
      </c>
    </row>
    <row r="70" spans="1:48" s="23" customFormat="1" ht="15.95" customHeight="1" thickTop="1" thickBot="1" x14ac:dyDescent="0.3">
      <c r="A70" s="71">
        <v>200100218463</v>
      </c>
      <c r="B70" s="260"/>
      <c r="C70" s="263"/>
      <c r="D70" s="69" t="s">
        <v>25</v>
      </c>
      <c r="E70" s="81">
        <f t="shared" ref="E70:J70" si="8">E69</f>
        <v>44</v>
      </c>
      <c r="F70" s="85">
        <f t="shared" si="8"/>
        <v>0.3</v>
      </c>
      <c r="G70" s="75">
        <f t="shared" si="8"/>
        <v>18.600000000000001</v>
      </c>
      <c r="H70" s="58">
        <f t="shared" si="8"/>
        <v>68</v>
      </c>
      <c r="I70" s="85">
        <f t="shared" si="8"/>
        <v>59</v>
      </c>
      <c r="J70" s="76">
        <f t="shared" si="8"/>
        <v>48.06</v>
      </c>
      <c r="K70" s="266"/>
      <c r="L70" s="268"/>
      <c r="M70" s="277"/>
      <c r="N70" s="278"/>
      <c r="O70" s="295"/>
      <c r="P70" s="297"/>
      <c r="Q70" s="322" t="s">
        <v>138</v>
      </c>
      <c r="R70" s="495"/>
      <c r="S70" s="495"/>
      <c r="T70" s="496"/>
      <c r="U70" s="582" t="s">
        <v>122</v>
      </c>
      <c r="V70" s="582"/>
      <c r="W70" s="582"/>
      <c r="X70" s="582"/>
      <c r="Y70" s="583"/>
      <c r="Z70" s="486" t="s">
        <v>133</v>
      </c>
      <c r="AA70" s="487"/>
      <c r="AB70" s="487"/>
      <c r="AC70" s="488"/>
      <c r="AD70" s="100" t="s">
        <v>16</v>
      </c>
      <c r="AE70" s="103" t="s">
        <v>40</v>
      </c>
      <c r="AF70" s="102">
        <f>H69+I69/60+J69/60/60</f>
        <v>68.996683333333337</v>
      </c>
      <c r="AG70" s="103" t="s">
        <v>41</v>
      </c>
      <c r="AH70" s="102" t="e">
        <f>H72+I72/60+J72/60/60</f>
        <v>#VALUE!</v>
      </c>
      <c r="AI70" s="109" t="s">
        <v>46</v>
      </c>
      <c r="AJ70" s="102" t="e">
        <f>AF70-AH70</f>
        <v>#VALUE!</v>
      </c>
      <c r="AK70" s="103" t="s">
        <v>48</v>
      </c>
      <c r="AL70" s="102" t="e">
        <f>AJ69*60</f>
        <v>#VALUE!</v>
      </c>
      <c r="AM70" s="103" t="s">
        <v>50</v>
      </c>
      <c r="AN70" s="102" t="e">
        <f>AL70*6076.12</f>
        <v>#VALUE!</v>
      </c>
      <c r="AO70" s="103" t="s">
        <v>53</v>
      </c>
      <c r="AP70" s="102">
        <f>AF70*PI()/180</f>
        <v>1.2042192971225629</v>
      </c>
      <c r="AQ70" s="103" t="s">
        <v>56</v>
      </c>
      <c r="AR70" s="102" t="e">
        <f>AH70*PI()/180</f>
        <v>#VALUE!</v>
      </c>
      <c r="AS70" s="103" t="s">
        <v>58</v>
      </c>
      <c r="AT70" s="101" t="e">
        <f>IF(360+AT69/(2*PI())*360&gt;360,AT69/(PI())*360,360+AT69/(2*PI())*360)</f>
        <v>#VALUE!</v>
      </c>
      <c r="AU70" s="105"/>
      <c r="AV70" s="105"/>
    </row>
    <row r="71" spans="1:48" s="23" customFormat="1" ht="15.95" customHeight="1" thickBot="1" x14ac:dyDescent="0.3">
      <c r="A71" s="210">
        <v>9</v>
      </c>
      <c r="B71" s="260"/>
      <c r="C71" s="263"/>
      <c r="D71" s="69" t="s">
        <v>26</v>
      </c>
      <c r="E71" s="81">
        <f t="shared" ref="E71:J71" si="9">E70</f>
        <v>44</v>
      </c>
      <c r="F71" s="85">
        <f t="shared" si="9"/>
        <v>0.3</v>
      </c>
      <c r="G71" s="75">
        <f t="shared" si="9"/>
        <v>18.600000000000001</v>
      </c>
      <c r="H71" s="58">
        <f t="shared" si="9"/>
        <v>68</v>
      </c>
      <c r="I71" s="85">
        <f t="shared" si="9"/>
        <v>59</v>
      </c>
      <c r="J71" s="76">
        <f t="shared" si="9"/>
        <v>48.06</v>
      </c>
      <c r="K71" s="163" t="s">
        <v>10</v>
      </c>
      <c r="L71" s="164" t="s">
        <v>61</v>
      </c>
      <c r="M71" s="165" t="s">
        <v>32</v>
      </c>
      <c r="N71" s="30" t="s">
        <v>2</v>
      </c>
      <c r="O71" s="31" t="s">
        <v>12</v>
      </c>
      <c r="P71" s="32" t="s">
        <v>14</v>
      </c>
      <c r="Q71" s="497"/>
      <c r="R71" s="495"/>
      <c r="S71" s="495"/>
      <c r="T71" s="496"/>
      <c r="U71" s="584"/>
      <c r="V71" s="584"/>
      <c r="W71" s="584"/>
      <c r="X71" s="584"/>
      <c r="Y71" s="585"/>
      <c r="Z71" s="489"/>
      <c r="AA71" s="490"/>
      <c r="AB71" s="490"/>
      <c r="AC71" s="491"/>
      <c r="AD71" s="106"/>
      <c r="AE71" s="105"/>
      <c r="AF71" s="105"/>
      <c r="AG71" s="105"/>
      <c r="AH71" s="105"/>
      <c r="AI71" s="105"/>
      <c r="AJ71" s="105"/>
      <c r="AK71" s="105"/>
      <c r="AL71" s="105"/>
      <c r="AM71" s="105"/>
      <c r="AN71" s="105"/>
      <c r="AO71" s="105"/>
      <c r="AP71" s="105"/>
      <c r="AQ71" s="105"/>
      <c r="AR71" s="105"/>
      <c r="AS71" s="103" t="s">
        <v>59</v>
      </c>
      <c r="AT71" s="101" t="e">
        <f>61.582*ACOS(SIN(AF69)*SIN(AH69)+COS(AF69)*COS(AH69)*(AF70-AH70))*6076.12</f>
        <v>#VALUE!</v>
      </c>
      <c r="AU71" s="105"/>
      <c r="AV71" s="105"/>
    </row>
    <row r="72" spans="1:48" s="22" customFormat="1" ht="35.1" customHeight="1" thickTop="1" thickBot="1" x14ac:dyDescent="0.3">
      <c r="A72" s="236" t="str">
        <f>IF(Z69=1,"VERIFIED",IF(AA69=1,"RECHECKED",IF(V69=1,"RECHECK",IF(X69=1,"VERIFY",IF(Y69=1,"NEED PMT APP","SANITY CHECK ONLY")))))</f>
        <v>VERIFY</v>
      </c>
      <c r="B72" s="261"/>
      <c r="C72" s="264"/>
      <c r="D72" s="70" t="s">
        <v>16</v>
      </c>
      <c r="E72" s="82" t="s">
        <v>0</v>
      </c>
      <c r="F72" s="86" t="s">
        <v>0</v>
      </c>
      <c r="G72" s="78" t="s">
        <v>0</v>
      </c>
      <c r="H72" s="77" t="s">
        <v>0</v>
      </c>
      <c r="I72" s="86" t="s">
        <v>0</v>
      </c>
      <c r="J72" s="78" t="s">
        <v>0</v>
      </c>
      <c r="K72" s="166" t="s">
        <v>0</v>
      </c>
      <c r="L72" s="171" t="str">
        <f>IF(E72=" ","OBS POSN not in use",AV69*6076.12)</f>
        <v>OBS POSN not in use</v>
      </c>
      <c r="M72" s="167">
        <v>0</v>
      </c>
      <c r="N72" s="118" t="str">
        <f>IF(W69=1,"Need Photo","Has Photo")</f>
        <v>Has Photo</v>
      </c>
      <c r="O72" s="158" t="s">
        <v>132</v>
      </c>
      <c r="P72" s="215" t="str">
        <f>IF(E72=" ","OBS POSN is not in use",(IF(L72&gt;O69,"OFF STA","ON STA")))</f>
        <v>OBS POSN is not in use</v>
      </c>
      <c r="Q72" s="498"/>
      <c r="R72" s="499"/>
      <c r="S72" s="499"/>
      <c r="T72" s="500"/>
      <c r="U72" s="586"/>
      <c r="V72" s="586"/>
      <c r="W72" s="586"/>
      <c r="X72" s="586"/>
      <c r="Y72" s="587"/>
      <c r="Z72" s="492"/>
      <c r="AA72" s="493"/>
      <c r="AB72" s="493"/>
      <c r="AC72" s="494"/>
      <c r="AD72" s="21"/>
    </row>
    <row r="73" spans="1:48" s="20" customFormat="1" ht="9" customHeight="1" thickTop="1" thickBot="1" x14ac:dyDescent="0.3">
      <c r="A73" s="114"/>
      <c r="B73" s="35" t="s">
        <v>5</v>
      </c>
      <c r="C73" s="36"/>
      <c r="D73" s="37" t="s">
        <v>6</v>
      </c>
      <c r="E73" s="79" t="s">
        <v>29</v>
      </c>
      <c r="F73" s="79" t="s">
        <v>30</v>
      </c>
      <c r="G73" s="72" t="s">
        <v>31</v>
      </c>
      <c r="H73" s="37" t="s">
        <v>29</v>
      </c>
      <c r="I73" s="79" t="s">
        <v>30</v>
      </c>
      <c r="J73" s="72" t="s">
        <v>31</v>
      </c>
      <c r="K73" s="38" t="s">
        <v>7</v>
      </c>
      <c r="L73" s="39" t="s">
        <v>8</v>
      </c>
      <c r="M73" s="39" t="s">
        <v>11</v>
      </c>
      <c r="N73" s="40" t="s">
        <v>9</v>
      </c>
      <c r="O73" s="41" t="s">
        <v>13</v>
      </c>
      <c r="P73" s="44" t="s">
        <v>34</v>
      </c>
      <c r="Q73" s="45" t="s">
        <v>33</v>
      </c>
      <c r="R73" s="46"/>
      <c r="S73" s="47" t="s">
        <v>15</v>
      </c>
      <c r="T73" s="154"/>
      <c r="U73" s="298" t="s">
        <v>62</v>
      </c>
      <c r="V73" s="299"/>
      <c r="W73" s="299"/>
      <c r="X73" s="299"/>
      <c r="Y73" s="300"/>
      <c r="Z73" s="48" t="s">
        <v>21</v>
      </c>
      <c r="AA73" s="49" t="s">
        <v>22</v>
      </c>
      <c r="AB73" s="174" t="s">
        <v>24</v>
      </c>
      <c r="AC73" s="50" t="s">
        <v>23</v>
      </c>
      <c r="AD73" s="96"/>
      <c r="AE73" s="97"/>
      <c r="AF73" s="98" t="s">
        <v>42</v>
      </c>
      <c r="AG73" s="97"/>
      <c r="AH73" s="98" t="s">
        <v>43</v>
      </c>
      <c r="AI73" s="98"/>
      <c r="AJ73" s="98" t="s">
        <v>44</v>
      </c>
      <c r="AK73" s="97"/>
      <c r="AL73" s="99" t="s">
        <v>54</v>
      </c>
      <c r="AM73" s="97"/>
      <c r="AN73" s="98"/>
      <c r="AO73" s="97"/>
      <c r="AP73" s="99" t="s">
        <v>51</v>
      </c>
      <c r="AQ73" s="97"/>
      <c r="AR73" s="98"/>
      <c r="AS73" s="97"/>
      <c r="AT73" s="98"/>
      <c r="AU73" s="97"/>
      <c r="AV73" s="97"/>
    </row>
    <row r="74" spans="1:48" s="23" customFormat="1" ht="15.95" customHeight="1" thickBot="1" x14ac:dyDescent="0.3">
      <c r="A74" s="26">
        <v>3803</v>
      </c>
      <c r="B74" s="307" t="s">
        <v>134</v>
      </c>
      <c r="C74" s="262" t="s">
        <v>0</v>
      </c>
      <c r="D74" s="69" t="s">
        <v>20</v>
      </c>
      <c r="E74" s="211">
        <v>44</v>
      </c>
      <c r="F74" s="212">
        <v>2</v>
      </c>
      <c r="G74" s="213">
        <v>9.24</v>
      </c>
      <c r="H74" s="214">
        <v>68</v>
      </c>
      <c r="I74" s="212">
        <v>53</v>
      </c>
      <c r="J74" s="213">
        <v>1.08</v>
      </c>
      <c r="K74" s="265" t="s">
        <v>0</v>
      </c>
      <c r="L74" s="267" t="s">
        <v>0</v>
      </c>
      <c r="M74" s="277">
        <v>0</v>
      </c>
      <c r="N74" s="278">
        <f>IF(M74=" "," ",(M74+$B$8-M77))</f>
        <v>0</v>
      </c>
      <c r="O74" s="294">
        <v>25</v>
      </c>
      <c r="P74" s="471" t="s">
        <v>0</v>
      </c>
      <c r="Q74" s="42" t="s">
        <v>67</v>
      </c>
      <c r="R74" s="43" t="s">
        <v>0</v>
      </c>
      <c r="S74" s="443" t="s">
        <v>0</v>
      </c>
      <c r="T74" s="444"/>
      <c r="U74" s="153">
        <v>1</v>
      </c>
      <c r="V74" s="51" t="s">
        <v>0</v>
      </c>
      <c r="W74" s="52">
        <v>1</v>
      </c>
      <c r="X74" s="53">
        <v>1</v>
      </c>
      <c r="Y74" s="54" t="s">
        <v>0</v>
      </c>
      <c r="Z74" s="55" t="s">
        <v>0</v>
      </c>
      <c r="AA74" s="51" t="s">
        <v>0</v>
      </c>
      <c r="AB74" s="175"/>
      <c r="AC74" s="56" t="s">
        <v>0</v>
      </c>
      <c r="AD74" s="100" t="s">
        <v>20</v>
      </c>
      <c r="AE74" s="103" t="s">
        <v>38</v>
      </c>
      <c r="AF74" s="102">
        <f>E74+F74/60+G74/60/60</f>
        <v>44.035899999999998</v>
      </c>
      <c r="AG74" s="103" t="s">
        <v>39</v>
      </c>
      <c r="AH74" s="102" t="e">
        <f>E77+F77/60+G77/60/60</f>
        <v>#VALUE!</v>
      </c>
      <c r="AI74" s="109" t="s">
        <v>45</v>
      </c>
      <c r="AJ74" s="102" t="e">
        <f>AH74-AF74</f>
        <v>#VALUE!</v>
      </c>
      <c r="AK74" s="103" t="s">
        <v>47</v>
      </c>
      <c r="AL74" s="102" t="e">
        <f>AJ75*60*COS((AF74+AH74)/2*PI()/180)</f>
        <v>#VALUE!</v>
      </c>
      <c r="AM74" s="103" t="s">
        <v>49</v>
      </c>
      <c r="AN74" s="102" t="e">
        <f>AL74*6076.12</f>
        <v>#VALUE!</v>
      </c>
      <c r="AO74" s="103" t="s">
        <v>52</v>
      </c>
      <c r="AP74" s="102">
        <f>AF74*PI()/180</f>
        <v>0.76857144407897093</v>
      </c>
      <c r="AQ74" s="103" t="s">
        <v>55</v>
      </c>
      <c r="AR74" s="102" t="e">
        <f>AH74 *PI()/180</f>
        <v>#VALUE!</v>
      </c>
      <c r="AS74" s="103" t="s">
        <v>57</v>
      </c>
      <c r="AT74" s="102" t="e">
        <f>1*ATAN2(COS(AP74)*SIN(AR74)-SIN(AP74)*COS(AR74)*COS(AR75-AP75),SIN(AR75-AP75)*COS(AR74))</f>
        <v>#VALUE!</v>
      </c>
      <c r="AU74" s="104" t="s">
        <v>60</v>
      </c>
      <c r="AV74" s="110" t="e">
        <f>SQRT(AL75*AL75+AL74*AL74)</f>
        <v>#VALUE!</v>
      </c>
    </row>
    <row r="75" spans="1:48" s="23" customFormat="1" ht="15.95" customHeight="1" thickTop="1" thickBot="1" x14ac:dyDescent="0.3">
      <c r="A75" s="71">
        <v>100118475661</v>
      </c>
      <c r="B75" s="308"/>
      <c r="C75" s="263"/>
      <c r="D75" s="69" t="s">
        <v>25</v>
      </c>
      <c r="E75" s="81">
        <f t="shared" ref="E75:J75" si="10">E74</f>
        <v>44</v>
      </c>
      <c r="F75" s="85">
        <f t="shared" si="10"/>
        <v>2</v>
      </c>
      <c r="G75" s="75">
        <f t="shared" si="10"/>
        <v>9.24</v>
      </c>
      <c r="H75" s="58">
        <f t="shared" si="10"/>
        <v>68</v>
      </c>
      <c r="I75" s="85">
        <f t="shared" si="10"/>
        <v>53</v>
      </c>
      <c r="J75" s="76">
        <f t="shared" si="10"/>
        <v>1.08</v>
      </c>
      <c r="K75" s="266"/>
      <c r="L75" s="268"/>
      <c r="M75" s="277"/>
      <c r="N75" s="278"/>
      <c r="O75" s="295"/>
      <c r="P75" s="472"/>
      <c r="Q75" s="509" t="s">
        <v>137</v>
      </c>
      <c r="R75" s="510"/>
      <c r="S75" s="510"/>
      <c r="T75" s="511"/>
      <c r="U75" s="582" t="s">
        <v>122</v>
      </c>
      <c r="V75" s="582"/>
      <c r="W75" s="582"/>
      <c r="X75" s="582"/>
      <c r="Y75" s="583"/>
      <c r="Z75" s="486"/>
      <c r="AA75" s="487"/>
      <c r="AB75" s="487"/>
      <c r="AC75" s="488"/>
      <c r="AD75" s="100" t="s">
        <v>16</v>
      </c>
      <c r="AE75" s="103" t="s">
        <v>40</v>
      </c>
      <c r="AF75" s="102">
        <f>H74+I74/60+J74/60/60</f>
        <v>68.883633333333336</v>
      </c>
      <c r="AG75" s="103" t="s">
        <v>41</v>
      </c>
      <c r="AH75" s="102" t="e">
        <f>H77+I77/60+J77/60/60</f>
        <v>#VALUE!</v>
      </c>
      <c r="AI75" s="109" t="s">
        <v>46</v>
      </c>
      <c r="AJ75" s="102" t="e">
        <f>AF75-AH75</f>
        <v>#VALUE!</v>
      </c>
      <c r="AK75" s="103" t="s">
        <v>48</v>
      </c>
      <c r="AL75" s="102" t="e">
        <f>AJ74*60</f>
        <v>#VALUE!</v>
      </c>
      <c r="AM75" s="103" t="s">
        <v>50</v>
      </c>
      <c r="AN75" s="102" t="e">
        <f>AL75*6076.12</f>
        <v>#VALUE!</v>
      </c>
      <c r="AO75" s="103" t="s">
        <v>53</v>
      </c>
      <c r="AP75" s="102">
        <f>AF75*PI()/180</f>
        <v>1.2022462024031835</v>
      </c>
      <c r="AQ75" s="103" t="s">
        <v>56</v>
      </c>
      <c r="AR75" s="102" t="e">
        <f>AH75*PI()/180</f>
        <v>#VALUE!</v>
      </c>
      <c r="AS75" s="103" t="s">
        <v>58</v>
      </c>
      <c r="AT75" s="101" t="e">
        <f>IF(360+AT74/(2*PI())*360&gt;360,AT74/(PI())*360,360+AT74/(2*PI())*360)</f>
        <v>#VALUE!</v>
      </c>
      <c r="AU75" s="105"/>
      <c r="AV75" s="105"/>
    </row>
    <row r="76" spans="1:48" s="23" customFormat="1" ht="15.95" customHeight="1" thickBot="1" x14ac:dyDescent="0.3">
      <c r="A76" s="210">
        <v>10</v>
      </c>
      <c r="B76" s="308"/>
      <c r="C76" s="263"/>
      <c r="D76" s="69" t="s">
        <v>26</v>
      </c>
      <c r="E76" s="81">
        <f t="shared" ref="E76:J76" si="11">E75</f>
        <v>44</v>
      </c>
      <c r="F76" s="85">
        <f t="shared" si="11"/>
        <v>2</v>
      </c>
      <c r="G76" s="75">
        <f t="shared" si="11"/>
        <v>9.24</v>
      </c>
      <c r="H76" s="58">
        <f t="shared" si="11"/>
        <v>68</v>
      </c>
      <c r="I76" s="85">
        <f t="shared" si="11"/>
        <v>53</v>
      </c>
      <c r="J76" s="76">
        <f t="shared" si="11"/>
        <v>1.08</v>
      </c>
      <c r="K76" s="163" t="s">
        <v>10</v>
      </c>
      <c r="L76" s="164" t="s">
        <v>61</v>
      </c>
      <c r="M76" s="165" t="s">
        <v>32</v>
      </c>
      <c r="N76" s="30" t="s">
        <v>2</v>
      </c>
      <c r="O76" s="31" t="s">
        <v>12</v>
      </c>
      <c r="P76" s="32" t="s">
        <v>14</v>
      </c>
      <c r="Q76" s="512"/>
      <c r="R76" s="510"/>
      <c r="S76" s="510"/>
      <c r="T76" s="511"/>
      <c r="U76" s="584"/>
      <c r="V76" s="584"/>
      <c r="W76" s="584"/>
      <c r="X76" s="584"/>
      <c r="Y76" s="585"/>
      <c r="Z76" s="489"/>
      <c r="AA76" s="490"/>
      <c r="AB76" s="490"/>
      <c r="AC76" s="491"/>
      <c r="AD76" s="106"/>
      <c r="AE76" s="105"/>
      <c r="AF76" s="105"/>
      <c r="AG76" s="105"/>
      <c r="AH76" s="105"/>
      <c r="AI76" s="105"/>
      <c r="AJ76" s="105"/>
      <c r="AK76" s="105"/>
      <c r="AL76" s="105"/>
      <c r="AM76" s="105"/>
      <c r="AN76" s="105"/>
      <c r="AO76" s="105"/>
      <c r="AP76" s="105"/>
      <c r="AQ76" s="105"/>
      <c r="AR76" s="105"/>
      <c r="AS76" s="103" t="s">
        <v>59</v>
      </c>
      <c r="AT76" s="101" t="e">
        <f>61.582*ACOS(SIN(AF74)*SIN(AH74)+COS(AF74)*COS(AH74)*(AF75-AH75))*6076.12</f>
        <v>#VALUE!</v>
      </c>
      <c r="AU76" s="105"/>
      <c r="AV76" s="105"/>
    </row>
    <row r="77" spans="1:48" s="22" customFormat="1" ht="35.1" customHeight="1" thickTop="1" thickBot="1" x14ac:dyDescent="0.3">
      <c r="A77" s="236" t="str">
        <f>IF(Z74=1,"VERIFIED",IF(AA74=1,"RECHECKED",IF(V74=1,"RECHECK",IF(X74=1,"VERIFY",IF(Y74=1,"NEED PMT APP","SANITY CHECK ONLY")))))</f>
        <v>VERIFY</v>
      </c>
      <c r="B77" s="309"/>
      <c r="C77" s="264"/>
      <c r="D77" s="70" t="s">
        <v>16</v>
      </c>
      <c r="E77" s="82" t="s">
        <v>0</v>
      </c>
      <c r="F77" s="86" t="s">
        <v>0</v>
      </c>
      <c r="G77" s="78" t="s">
        <v>0</v>
      </c>
      <c r="H77" s="77" t="s">
        <v>0</v>
      </c>
      <c r="I77" s="86" t="s">
        <v>0</v>
      </c>
      <c r="J77" s="78" t="s">
        <v>0</v>
      </c>
      <c r="K77" s="166" t="s">
        <v>0</v>
      </c>
      <c r="L77" s="171" t="str">
        <f>IF(E77=" ","OBS POSN not in use",AV74*6076.12)</f>
        <v>OBS POSN not in use</v>
      </c>
      <c r="M77" s="167">
        <v>0</v>
      </c>
      <c r="N77" s="57" t="str">
        <f>IF(W74=1,"Need Photo","Has Photo")</f>
        <v>Need Photo</v>
      </c>
      <c r="O77" s="68" t="s">
        <v>35</v>
      </c>
      <c r="P77" s="215" t="str">
        <f>IF(E77=" ","OBS POSN is not in use",(IF(L77&gt;O74,"OFF STA","ON STA")))</f>
        <v>OBS POSN is not in use</v>
      </c>
      <c r="Q77" s="513"/>
      <c r="R77" s="514"/>
      <c r="S77" s="514"/>
      <c r="T77" s="515"/>
      <c r="U77" s="586"/>
      <c r="V77" s="586"/>
      <c r="W77" s="586"/>
      <c r="X77" s="586"/>
      <c r="Y77" s="587"/>
      <c r="Z77" s="492"/>
      <c r="AA77" s="493"/>
      <c r="AB77" s="493"/>
      <c r="AC77" s="494"/>
      <c r="AD77" s="21"/>
    </row>
    <row r="78" spans="1:48" s="20" customFormat="1" ht="9" customHeight="1" thickTop="1" thickBot="1" x14ac:dyDescent="0.3">
      <c r="A78" s="114"/>
      <c r="B78" s="35" t="s">
        <v>5</v>
      </c>
      <c r="C78" s="36"/>
      <c r="D78" s="37" t="s">
        <v>6</v>
      </c>
      <c r="E78" s="79" t="s">
        <v>29</v>
      </c>
      <c r="F78" s="79" t="s">
        <v>30</v>
      </c>
      <c r="G78" s="72" t="s">
        <v>31</v>
      </c>
      <c r="H78" s="37" t="s">
        <v>29</v>
      </c>
      <c r="I78" s="79" t="s">
        <v>30</v>
      </c>
      <c r="J78" s="72" t="s">
        <v>31</v>
      </c>
      <c r="K78" s="38" t="s">
        <v>7</v>
      </c>
      <c r="L78" s="39" t="s">
        <v>8</v>
      </c>
      <c r="M78" s="39" t="s">
        <v>11</v>
      </c>
      <c r="N78" s="40" t="s">
        <v>9</v>
      </c>
      <c r="O78" s="41" t="s">
        <v>13</v>
      </c>
      <c r="P78" s="44" t="s">
        <v>34</v>
      </c>
      <c r="Q78" s="45" t="s">
        <v>33</v>
      </c>
      <c r="R78" s="46"/>
      <c r="S78" s="47" t="s">
        <v>15</v>
      </c>
      <c r="T78" s="154"/>
      <c r="U78" s="298" t="s">
        <v>62</v>
      </c>
      <c r="V78" s="299"/>
      <c r="W78" s="299"/>
      <c r="X78" s="299"/>
      <c r="Y78" s="300"/>
      <c r="Z78" s="48" t="s">
        <v>21</v>
      </c>
      <c r="AA78" s="49" t="s">
        <v>22</v>
      </c>
      <c r="AB78" s="174" t="s">
        <v>24</v>
      </c>
      <c r="AC78" s="50" t="s">
        <v>23</v>
      </c>
      <c r="AD78" s="96"/>
      <c r="AE78" s="97"/>
      <c r="AF78" s="98" t="s">
        <v>42</v>
      </c>
      <c r="AG78" s="97"/>
      <c r="AH78" s="98" t="s">
        <v>43</v>
      </c>
      <c r="AI78" s="98"/>
      <c r="AJ78" s="98" t="s">
        <v>44</v>
      </c>
      <c r="AK78" s="97"/>
      <c r="AL78" s="99" t="s">
        <v>54</v>
      </c>
      <c r="AM78" s="97"/>
      <c r="AN78" s="98"/>
      <c r="AO78" s="97"/>
      <c r="AP78" s="99" t="s">
        <v>51</v>
      </c>
      <c r="AQ78" s="97"/>
      <c r="AR78" s="98"/>
      <c r="AS78" s="97"/>
      <c r="AT78" s="98"/>
      <c r="AU78" s="97"/>
      <c r="AV78" s="97"/>
    </row>
    <row r="79" spans="1:48" s="23" customFormat="1" ht="15.95" customHeight="1" thickBot="1" x14ac:dyDescent="0.3">
      <c r="A79" s="26">
        <v>0</v>
      </c>
      <c r="B79" s="465" t="s">
        <v>0</v>
      </c>
      <c r="C79" s="262" t="s">
        <v>0</v>
      </c>
      <c r="D79" s="69" t="s">
        <v>20</v>
      </c>
      <c r="E79" s="80" t="s">
        <v>0</v>
      </c>
      <c r="F79" s="84" t="s">
        <v>0</v>
      </c>
      <c r="G79" s="27" t="s">
        <v>0</v>
      </c>
      <c r="H79" s="61" t="s">
        <v>0</v>
      </c>
      <c r="I79" s="84" t="s">
        <v>0</v>
      </c>
      <c r="J79" s="27" t="s">
        <v>0</v>
      </c>
      <c r="K79" s="265" t="s">
        <v>0</v>
      </c>
      <c r="L79" s="267" t="s">
        <v>0</v>
      </c>
      <c r="M79" s="277">
        <v>0</v>
      </c>
      <c r="N79" s="278">
        <f>IF(M79=" "," ",(M79+$B$8-M82))</f>
        <v>0</v>
      </c>
      <c r="O79" s="294">
        <v>0</v>
      </c>
      <c r="P79" s="471" t="s">
        <v>0</v>
      </c>
      <c r="Q79" s="42" t="s">
        <v>0</v>
      </c>
      <c r="R79" s="43" t="s">
        <v>0</v>
      </c>
      <c r="S79" s="443" t="s">
        <v>0</v>
      </c>
      <c r="T79" s="444"/>
      <c r="U79" s="153" t="s">
        <v>0</v>
      </c>
      <c r="V79" s="51" t="s">
        <v>0</v>
      </c>
      <c r="W79" s="52" t="s">
        <v>0</v>
      </c>
      <c r="X79" s="53" t="s">
        <v>0</v>
      </c>
      <c r="Y79" s="54" t="s">
        <v>0</v>
      </c>
      <c r="Z79" s="55" t="s">
        <v>0</v>
      </c>
      <c r="AA79" s="51" t="s">
        <v>0</v>
      </c>
      <c r="AB79" s="175"/>
      <c r="AC79" s="56" t="s">
        <v>0</v>
      </c>
      <c r="AD79" s="100" t="s">
        <v>20</v>
      </c>
      <c r="AE79" s="103" t="s">
        <v>38</v>
      </c>
      <c r="AF79" s="102" t="e">
        <f>E79+F79/60+G79/60/60</f>
        <v>#VALUE!</v>
      </c>
      <c r="AG79" s="103" t="s">
        <v>39</v>
      </c>
      <c r="AH79" s="102" t="e">
        <f>E82+F82/60+G82/60/60</f>
        <v>#VALUE!</v>
      </c>
      <c r="AI79" s="109" t="s">
        <v>45</v>
      </c>
      <c r="AJ79" s="102" t="e">
        <f>AH79-AF79</f>
        <v>#VALUE!</v>
      </c>
      <c r="AK79" s="103" t="s">
        <v>47</v>
      </c>
      <c r="AL79" s="102" t="e">
        <f>AJ80*60*COS((AF79+AH79)/2*PI()/180)</f>
        <v>#VALUE!</v>
      </c>
      <c r="AM79" s="103" t="s">
        <v>49</v>
      </c>
      <c r="AN79" s="102" t="e">
        <f>AL79*6076.12</f>
        <v>#VALUE!</v>
      </c>
      <c r="AO79" s="103" t="s">
        <v>52</v>
      </c>
      <c r="AP79" s="102" t="e">
        <f>AF79*PI()/180</f>
        <v>#VALUE!</v>
      </c>
      <c r="AQ79" s="103" t="s">
        <v>55</v>
      </c>
      <c r="AR79" s="102" t="e">
        <f>AH79 *PI()/180</f>
        <v>#VALUE!</v>
      </c>
      <c r="AS79" s="103" t="s">
        <v>57</v>
      </c>
      <c r="AT79" s="102" t="e">
        <f>1*ATAN2(COS(AP79)*SIN(AR79)-SIN(AP79)*COS(AR79)*COS(AR80-AP80),SIN(AR80-AP80)*COS(AR79))</f>
        <v>#VALUE!</v>
      </c>
      <c r="AU79" s="104" t="s">
        <v>60</v>
      </c>
      <c r="AV79" s="110" t="e">
        <f>SQRT(AL80*AL80+AL79*AL79)</f>
        <v>#VALUE!</v>
      </c>
    </row>
    <row r="80" spans="1:48" s="23" customFormat="1" ht="15.95" customHeight="1" thickTop="1" thickBot="1" x14ac:dyDescent="0.3">
      <c r="A80" s="71" t="s">
        <v>0</v>
      </c>
      <c r="B80" s="422"/>
      <c r="C80" s="263"/>
      <c r="D80" s="69" t="s">
        <v>25</v>
      </c>
      <c r="E80" s="81" t="str">
        <f t="shared" ref="E80:J80" si="12">E79</f>
        <v xml:space="preserve"> </v>
      </c>
      <c r="F80" s="85" t="str">
        <f t="shared" si="12"/>
        <v xml:space="preserve"> </v>
      </c>
      <c r="G80" s="75" t="str">
        <f t="shared" si="12"/>
        <v xml:space="preserve"> </v>
      </c>
      <c r="H80" s="58" t="str">
        <f t="shared" si="12"/>
        <v xml:space="preserve"> </v>
      </c>
      <c r="I80" s="85" t="str">
        <f t="shared" si="12"/>
        <v xml:space="preserve"> </v>
      </c>
      <c r="J80" s="76" t="str">
        <f t="shared" si="12"/>
        <v xml:space="preserve"> </v>
      </c>
      <c r="K80" s="266"/>
      <c r="L80" s="268"/>
      <c r="M80" s="277"/>
      <c r="N80" s="278"/>
      <c r="O80" s="295"/>
      <c r="P80" s="472"/>
      <c r="Q80" s="473" t="s">
        <v>0</v>
      </c>
      <c r="R80" s="474"/>
      <c r="S80" s="474"/>
      <c r="T80" s="475"/>
      <c r="U80" s="480" t="s">
        <v>0</v>
      </c>
      <c r="V80" s="480"/>
      <c r="W80" s="480"/>
      <c r="X80" s="480"/>
      <c r="Y80" s="481"/>
      <c r="Z80" s="486"/>
      <c r="AA80" s="487"/>
      <c r="AB80" s="487"/>
      <c r="AC80" s="488"/>
      <c r="AD80" s="100" t="s">
        <v>16</v>
      </c>
      <c r="AE80" s="103" t="s">
        <v>40</v>
      </c>
      <c r="AF80" s="102" t="e">
        <f>H79+I79/60+J79/60/60</f>
        <v>#VALUE!</v>
      </c>
      <c r="AG80" s="103" t="s">
        <v>41</v>
      </c>
      <c r="AH80" s="102" t="e">
        <f>H82+I82/60+J82/60/60</f>
        <v>#VALUE!</v>
      </c>
      <c r="AI80" s="109" t="s">
        <v>46</v>
      </c>
      <c r="AJ80" s="102" t="e">
        <f>AF80-AH80</f>
        <v>#VALUE!</v>
      </c>
      <c r="AK80" s="103" t="s">
        <v>48</v>
      </c>
      <c r="AL80" s="102" t="e">
        <f>AJ79*60</f>
        <v>#VALUE!</v>
      </c>
      <c r="AM80" s="103" t="s">
        <v>50</v>
      </c>
      <c r="AN80" s="102" t="e">
        <f>AL80*6076.12</f>
        <v>#VALUE!</v>
      </c>
      <c r="AO80" s="103" t="s">
        <v>53</v>
      </c>
      <c r="AP80" s="102" t="e">
        <f>AF80*PI()/180</f>
        <v>#VALUE!</v>
      </c>
      <c r="AQ80" s="103" t="s">
        <v>56</v>
      </c>
      <c r="AR80" s="102" t="e">
        <f>AH80*PI()/180</f>
        <v>#VALUE!</v>
      </c>
      <c r="AS80" s="103" t="s">
        <v>58</v>
      </c>
      <c r="AT80" s="101" t="e">
        <f>IF(360+AT79/(2*PI())*360&gt;360,AT79/(PI())*360,360+AT79/(2*PI())*360)</f>
        <v>#VALUE!</v>
      </c>
      <c r="AU80" s="105"/>
      <c r="AV80" s="105"/>
    </row>
    <row r="81" spans="1:48" s="23" customFormat="1" ht="15.95" customHeight="1" thickBot="1" x14ac:dyDescent="0.3">
      <c r="A81" s="210" t="s">
        <v>0</v>
      </c>
      <c r="B81" s="422"/>
      <c r="C81" s="263"/>
      <c r="D81" s="69" t="s">
        <v>26</v>
      </c>
      <c r="E81" s="81" t="str">
        <f t="shared" ref="E81:J81" si="13">E80</f>
        <v xml:space="preserve"> </v>
      </c>
      <c r="F81" s="85" t="str">
        <f t="shared" si="13"/>
        <v xml:space="preserve"> </v>
      </c>
      <c r="G81" s="75" t="str">
        <f t="shared" si="13"/>
        <v xml:space="preserve"> </v>
      </c>
      <c r="H81" s="58" t="str">
        <f t="shared" si="13"/>
        <v xml:space="preserve"> </v>
      </c>
      <c r="I81" s="85" t="str">
        <f t="shared" si="13"/>
        <v xml:space="preserve"> </v>
      </c>
      <c r="J81" s="76" t="str">
        <f t="shared" si="13"/>
        <v xml:space="preserve"> </v>
      </c>
      <c r="K81" s="163" t="s">
        <v>10</v>
      </c>
      <c r="L81" s="164" t="s">
        <v>61</v>
      </c>
      <c r="M81" s="165" t="s">
        <v>32</v>
      </c>
      <c r="N81" s="30" t="s">
        <v>2</v>
      </c>
      <c r="O81" s="31" t="s">
        <v>12</v>
      </c>
      <c r="P81" s="32" t="s">
        <v>14</v>
      </c>
      <c r="Q81" s="476"/>
      <c r="R81" s="474"/>
      <c r="S81" s="474"/>
      <c r="T81" s="475"/>
      <c r="U81" s="482"/>
      <c r="V81" s="482"/>
      <c r="W81" s="482"/>
      <c r="X81" s="482"/>
      <c r="Y81" s="483"/>
      <c r="Z81" s="489"/>
      <c r="AA81" s="490"/>
      <c r="AB81" s="490"/>
      <c r="AC81" s="491"/>
      <c r="AD81" s="106"/>
      <c r="AE81" s="105"/>
      <c r="AF81" s="105"/>
      <c r="AG81" s="105"/>
      <c r="AH81" s="105"/>
      <c r="AI81" s="105"/>
      <c r="AJ81" s="105"/>
      <c r="AK81" s="105"/>
      <c r="AL81" s="105"/>
      <c r="AM81" s="105"/>
      <c r="AN81" s="105"/>
      <c r="AO81" s="105"/>
      <c r="AP81" s="105"/>
      <c r="AQ81" s="105"/>
      <c r="AR81" s="105"/>
      <c r="AS81" s="103" t="s">
        <v>59</v>
      </c>
      <c r="AT81" s="101" t="e">
        <f>61.582*ACOS(SIN(AF79)*SIN(AH79)+COS(AF79)*COS(AH79)*(AF80-AH80))*6076.12</f>
        <v>#VALUE!</v>
      </c>
      <c r="AU81" s="105"/>
      <c r="AV81" s="105"/>
    </row>
    <row r="82" spans="1:48" s="22" customFormat="1" ht="35.1" customHeight="1" thickTop="1" thickBot="1" x14ac:dyDescent="0.3">
      <c r="A82" s="170" t="str">
        <f>IF(Z79=1,"VERIFIED",IF(AA79=1,"RECHECKED",IF(V79=1,"RECHECK",IF(X79=1,"VERIFY",IF(Y79=1,"NEED PMT APP","SANITY CHECK ONLY")))))</f>
        <v>SANITY CHECK ONLY</v>
      </c>
      <c r="B82" s="466"/>
      <c r="C82" s="264"/>
      <c r="D82" s="70" t="s">
        <v>16</v>
      </c>
      <c r="E82" s="82" t="s">
        <v>0</v>
      </c>
      <c r="F82" s="86" t="s">
        <v>0</v>
      </c>
      <c r="G82" s="78" t="s">
        <v>0</v>
      </c>
      <c r="H82" s="77" t="s">
        <v>0</v>
      </c>
      <c r="I82" s="86" t="s">
        <v>0</v>
      </c>
      <c r="J82" s="78" t="s">
        <v>0</v>
      </c>
      <c r="K82" s="166" t="s">
        <v>0</v>
      </c>
      <c r="L82" s="171" t="str">
        <f>IF(E82=" ","OBS POSN not in use",AV79*6076.12)</f>
        <v>OBS POSN not in use</v>
      </c>
      <c r="M82" s="167">
        <v>0</v>
      </c>
      <c r="N82" s="57" t="str">
        <f>IF(W79=1,"Need Photo","Has Photo")</f>
        <v>Has Photo</v>
      </c>
      <c r="O82" s="68" t="s">
        <v>35</v>
      </c>
      <c r="P82" s="215" t="str">
        <f>IF(E82=" ","OBS POSN is not in use",(IF(L82&gt;O79,"OFF STA","ON STA")))</f>
        <v>OBS POSN is not in use</v>
      </c>
      <c r="Q82" s="477"/>
      <c r="R82" s="478"/>
      <c r="S82" s="478"/>
      <c r="T82" s="479"/>
      <c r="U82" s="484"/>
      <c r="V82" s="484"/>
      <c r="W82" s="484"/>
      <c r="X82" s="484"/>
      <c r="Y82" s="485"/>
      <c r="Z82" s="492"/>
      <c r="AA82" s="493"/>
      <c r="AB82" s="493"/>
      <c r="AC82" s="494"/>
      <c r="AD82" s="21"/>
    </row>
    <row r="83" spans="1:48" ht="25.5" thickTop="1" thickBot="1" x14ac:dyDescent="0.35">
      <c r="A83" s="198"/>
      <c r="B83" s="199"/>
      <c r="C83" s="200"/>
      <c r="D83" s="201"/>
      <c r="E83" s="199"/>
      <c r="F83" s="199"/>
      <c r="G83" s="202"/>
      <c r="H83" s="203"/>
      <c r="I83" s="203"/>
      <c r="J83" s="93" t="s">
        <v>17</v>
      </c>
      <c r="K83" s="94">
        <f>SUM(U17:U82)</f>
        <v>10</v>
      </c>
      <c r="L83" s="90" t="s">
        <v>21</v>
      </c>
      <c r="M83" s="94">
        <f>SUM(X17:X82)</f>
        <v>5</v>
      </c>
      <c r="N83" s="218" t="s">
        <v>136</v>
      </c>
      <c r="O83" s="94">
        <v>6</v>
      </c>
      <c r="P83" s="91" t="s">
        <v>23</v>
      </c>
      <c r="Q83" s="94">
        <f>SUM(W17:W82)</f>
        <v>3</v>
      </c>
      <c r="R83" s="92" t="s">
        <v>24</v>
      </c>
      <c r="S83" s="94">
        <f>SUM(Y17:Y82)</f>
        <v>2</v>
      </c>
      <c r="T83" s="204"/>
      <c r="U83" s="205"/>
      <c r="V83" s="206"/>
      <c r="W83" s="207"/>
      <c r="X83" s="207"/>
      <c r="Y83" s="208"/>
      <c r="Z83" s="89">
        <f>SUM(Z17:Z82)</f>
        <v>0</v>
      </c>
      <c r="AA83" s="89">
        <f>SUM(AA17:AA82)</f>
        <v>0</v>
      </c>
      <c r="AB83" s="89">
        <f>SUM(AB17:AB82)</f>
        <v>0</v>
      </c>
      <c r="AC83" s="89">
        <f>SUM(AC17:AC82)</f>
        <v>0</v>
      </c>
      <c r="AD83" s="5"/>
    </row>
    <row r="84" spans="1:48" ht="21.75" thickTop="1" x14ac:dyDescent="0.3">
      <c r="A84" s="120"/>
      <c r="B84" s="121"/>
      <c r="C84" s="122"/>
      <c r="D84" s="123"/>
      <c r="E84" s="124"/>
      <c r="F84" s="124"/>
      <c r="G84" s="125"/>
      <c r="H84" s="126"/>
      <c r="I84" s="127"/>
      <c r="J84" s="128"/>
      <c r="K84" s="121"/>
      <c r="L84" s="121"/>
      <c r="M84" s="121"/>
      <c r="N84" s="121"/>
      <c r="O84" s="121"/>
      <c r="P84" s="129"/>
      <c r="Q84" s="129"/>
      <c r="R84" s="129"/>
      <c r="S84" s="129"/>
      <c r="T84" s="130"/>
      <c r="U84" s="131"/>
      <c r="V84" s="131"/>
      <c r="W84" s="131"/>
      <c r="X84" s="131"/>
      <c r="Y84" s="131"/>
      <c r="Z84" s="132"/>
      <c r="AA84" s="133"/>
      <c r="AB84" s="133"/>
      <c r="AC84" s="132"/>
      <c r="AD84" s="134"/>
    </row>
    <row r="85" spans="1:48" ht="21.75" thickBot="1" x14ac:dyDescent="0.35">
      <c r="A85" s="120"/>
      <c r="B85" s="121"/>
      <c r="C85" s="122"/>
      <c r="D85" s="123"/>
      <c r="E85" s="124"/>
      <c r="F85" s="124"/>
      <c r="G85" s="125"/>
      <c r="H85" s="126"/>
      <c r="I85" s="127"/>
      <c r="J85" s="128"/>
      <c r="K85" s="121"/>
      <c r="L85" s="121"/>
      <c r="M85" s="121"/>
      <c r="N85" s="121"/>
      <c r="O85" s="121"/>
      <c r="P85" s="129"/>
      <c r="Q85" s="129"/>
      <c r="R85" s="129"/>
      <c r="S85" s="129"/>
      <c r="T85" s="130"/>
      <c r="U85" s="135"/>
      <c r="V85" s="135"/>
      <c r="W85" s="135"/>
      <c r="X85" s="135"/>
      <c r="Y85" s="135"/>
      <c r="Z85" s="132"/>
      <c r="AA85" s="133"/>
      <c r="AB85" s="133"/>
      <c r="AC85" s="132"/>
      <c r="AD85" s="134"/>
    </row>
    <row r="86" spans="1:48" ht="17.25" thickBot="1" x14ac:dyDescent="0.35">
      <c r="A86" s="136"/>
      <c r="B86" s="502" t="s">
        <v>81</v>
      </c>
      <c r="C86" s="502"/>
      <c r="D86" s="502"/>
      <c r="E86" s="502"/>
      <c r="F86" s="502"/>
      <c r="G86" s="502"/>
      <c r="H86" s="517" t="s">
        <v>82</v>
      </c>
      <c r="I86" s="502"/>
      <c r="J86" s="502"/>
      <c r="K86" s="502"/>
      <c r="L86" s="502"/>
      <c r="M86" s="502"/>
      <c r="N86" s="502" t="s">
        <v>83</v>
      </c>
      <c r="O86" s="502"/>
      <c r="P86" s="502"/>
      <c r="Q86" s="501" t="s">
        <v>84</v>
      </c>
      <c r="R86" s="502"/>
      <c r="S86" s="502"/>
      <c r="T86" s="502"/>
      <c r="U86" s="502"/>
      <c r="V86" s="502"/>
      <c r="W86" s="502"/>
      <c r="X86" s="502"/>
      <c r="Y86" s="502"/>
      <c r="Z86" s="137"/>
      <c r="AA86" s="138"/>
      <c r="AB86" s="138"/>
      <c r="AC86" s="137"/>
      <c r="AD86" s="5"/>
    </row>
    <row r="87" spans="1:48" ht="17.25" thickBot="1" x14ac:dyDescent="0.35">
      <c r="A87" s="136"/>
      <c r="B87" s="502" t="s">
        <v>85</v>
      </c>
      <c r="C87" s="502"/>
      <c r="D87" s="502"/>
      <c r="E87" s="502"/>
      <c r="F87" s="502"/>
      <c r="G87" s="502"/>
      <c r="H87" s="517" t="s">
        <v>86</v>
      </c>
      <c r="I87" s="502"/>
      <c r="J87" s="502"/>
      <c r="K87" s="502"/>
      <c r="L87" s="502"/>
      <c r="M87" s="502"/>
      <c r="N87" s="502" t="s">
        <v>87</v>
      </c>
      <c r="O87" s="502"/>
      <c r="P87" s="502"/>
      <c r="Q87" s="516" t="s">
        <v>88</v>
      </c>
      <c r="R87" s="502"/>
      <c r="S87" s="502"/>
      <c r="T87" s="502"/>
      <c r="U87" s="502"/>
      <c r="V87" s="502"/>
      <c r="W87" s="502"/>
      <c r="X87" s="502"/>
      <c r="Y87" s="502"/>
      <c r="Z87" s="137"/>
      <c r="AA87" s="138"/>
      <c r="AB87" s="138"/>
      <c r="AC87" s="137"/>
      <c r="AD87" s="5"/>
    </row>
    <row r="88" spans="1:48" ht="17.25" thickBot="1" x14ac:dyDescent="0.35">
      <c r="A88" s="136"/>
      <c r="B88" s="502" t="s">
        <v>89</v>
      </c>
      <c r="C88" s="502"/>
      <c r="D88" s="502"/>
      <c r="E88" s="502"/>
      <c r="F88" s="502"/>
      <c r="G88" s="502"/>
      <c r="H88" s="517" t="s">
        <v>90</v>
      </c>
      <c r="I88" s="502"/>
      <c r="J88" s="502"/>
      <c r="K88" s="502"/>
      <c r="L88" s="502"/>
      <c r="M88" s="502"/>
      <c r="N88" s="502" t="s">
        <v>91</v>
      </c>
      <c r="O88" s="502"/>
      <c r="P88" s="502"/>
      <c r="Q88" s="516" t="s">
        <v>92</v>
      </c>
      <c r="R88" s="502"/>
      <c r="S88" s="502"/>
      <c r="T88" s="502"/>
      <c r="U88" s="502"/>
      <c r="V88" s="502"/>
      <c r="W88" s="502"/>
      <c r="X88" s="502"/>
      <c r="Y88" s="502"/>
      <c r="Z88" s="137"/>
      <c r="AA88" s="138"/>
      <c r="AB88" s="138"/>
      <c r="AC88" s="137"/>
      <c r="AD88" s="5"/>
    </row>
    <row r="89" spans="1:48" ht="17.25" thickBot="1" x14ac:dyDescent="0.35">
      <c r="A89" s="136"/>
      <c r="B89" s="502" t="s">
        <v>156</v>
      </c>
      <c r="C89" s="502"/>
      <c r="D89" s="502"/>
      <c r="E89" s="502"/>
      <c r="F89" s="502"/>
      <c r="G89" s="502"/>
      <c r="H89" s="517" t="s">
        <v>93</v>
      </c>
      <c r="I89" s="502"/>
      <c r="J89" s="502"/>
      <c r="K89" s="502"/>
      <c r="L89" s="502"/>
      <c r="M89" s="502"/>
      <c r="N89" s="502" t="s">
        <v>94</v>
      </c>
      <c r="O89" s="502"/>
      <c r="P89" s="502"/>
      <c r="Q89" s="516" t="s">
        <v>95</v>
      </c>
      <c r="R89" s="502"/>
      <c r="S89" s="502"/>
      <c r="T89" s="502"/>
      <c r="U89" s="502"/>
      <c r="V89" s="502"/>
      <c r="W89" s="502"/>
      <c r="X89" s="502"/>
      <c r="Y89" s="502"/>
      <c r="Z89" s="137"/>
      <c r="AA89" s="138"/>
      <c r="AB89" s="138"/>
      <c r="AC89" s="137"/>
      <c r="AD89" s="5"/>
    </row>
    <row r="90" spans="1:48" ht="17.25" thickBot="1" x14ac:dyDescent="0.35">
      <c r="A90" s="136"/>
      <c r="B90" s="502" t="s">
        <v>155</v>
      </c>
      <c r="C90" s="502"/>
      <c r="D90" s="502"/>
      <c r="E90" s="502"/>
      <c r="F90" s="502"/>
      <c r="G90" s="502"/>
      <c r="H90" s="517" t="s">
        <v>96</v>
      </c>
      <c r="I90" s="502"/>
      <c r="J90" s="502"/>
      <c r="K90" s="502"/>
      <c r="L90" s="502"/>
      <c r="M90" s="502"/>
      <c r="N90" s="502" t="s">
        <v>97</v>
      </c>
      <c r="O90" s="502"/>
      <c r="P90" s="502"/>
      <c r="Q90" s="501" t="s">
        <v>98</v>
      </c>
      <c r="R90" s="502"/>
      <c r="S90" s="502"/>
      <c r="T90" s="502"/>
      <c r="U90" s="502"/>
      <c r="V90" s="502"/>
      <c r="W90" s="502"/>
      <c r="X90" s="502"/>
      <c r="Y90" s="502"/>
      <c r="Z90" s="137"/>
      <c r="AA90" s="138"/>
      <c r="AB90" s="138"/>
      <c r="AC90" s="137"/>
      <c r="AD90" s="5"/>
    </row>
    <row r="91" spans="1:48" ht="17.25" thickBot="1" x14ac:dyDescent="0.35">
      <c r="A91" s="136"/>
      <c r="B91" s="518" t="s">
        <v>0</v>
      </c>
      <c r="C91" s="519"/>
      <c r="D91" s="519"/>
      <c r="E91" s="519"/>
      <c r="F91" s="519"/>
      <c r="G91" s="520"/>
      <c r="H91" s="521" t="s">
        <v>0</v>
      </c>
      <c r="I91" s="522"/>
      <c r="J91" s="522"/>
      <c r="K91" s="522"/>
      <c r="L91" s="522"/>
      <c r="M91" s="523"/>
      <c r="N91" s="518" t="s">
        <v>0</v>
      </c>
      <c r="O91" s="519"/>
      <c r="P91" s="520"/>
      <c r="Q91" s="524" t="s">
        <v>0</v>
      </c>
      <c r="R91" s="525"/>
      <c r="S91" s="525"/>
      <c r="T91" s="525"/>
      <c r="U91" s="525"/>
      <c r="V91" s="525"/>
      <c r="W91" s="525"/>
      <c r="X91" s="525"/>
      <c r="Y91" s="526"/>
      <c r="Z91" s="137"/>
      <c r="AA91" s="138"/>
      <c r="AB91" s="138"/>
      <c r="AC91" s="137"/>
      <c r="AD91" s="5"/>
    </row>
    <row r="92" spans="1:48" ht="17.25" thickBot="1" x14ac:dyDescent="0.35">
      <c r="A92" s="136"/>
      <c r="B92" s="518" t="s">
        <v>0</v>
      </c>
      <c r="C92" s="519"/>
      <c r="D92" s="519"/>
      <c r="E92" s="519"/>
      <c r="F92" s="519"/>
      <c r="G92" s="520"/>
      <c r="H92" s="521" t="s">
        <v>0</v>
      </c>
      <c r="I92" s="522"/>
      <c r="J92" s="522"/>
      <c r="K92" s="522"/>
      <c r="L92" s="522"/>
      <c r="M92" s="523"/>
      <c r="N92" s="518" t="s">
        <v>0</v>
      </c>
      <c r="O92" s="519"/>
      <c r="P92" s="520"/>
      <c r="Q92" s="524" t="s">
        <v>0</v>
      </c>
      <c r="R92" s="525"/>
      <c r="S92" s="525"/>
      <c r="T92" s="525"/>
      <c r="U92" s="525"/>
      <c r="V92" s="525"/>
      <c r="W92" s="525"/>
      <c r="X92" s="525"/>
      <c r="Y92" s="526"/>
      <c r="Z92" s="137"/>
      <c r="AA92" s="138"/>
      <c r="AB92" s="138"/>
      <c r="AC92" s="137"/>
      <c r="AD92" s="5"/>
    </row>
    <row r="93" spans="1:48" ht="17.25" thickBot="1" x14ac:dyDescent="0.35">
      <c r="A93" s="136"/>
      <c r="B93" s="518" t="s">
        <v>0</v>
      </c>
      <c r="C93" s="519"/>
      <c r="D93" s="519"/>
      <c r="E93" s="519"/>
      <c r="F93" s="519"/>
      <c r="G93" s="520"/>
      <c r="H93" s="521" t="s">
        <v>0</v>
      </c>
      <c r="I93" s="522"/>
      <c r="J93" s="522"/>
      <c r="K93" s="522"/>
      <c r="L93" s="522"/>
      <c r="M93" s="523"/>
      <c r="N93" s="518" t="s">
        <v>0</v>
      </c>
      <c r="O93" s="519"/>
      <c r="P93" s="520"/>
      <c r="Q93" s="524" t="s">
        <v>0</v>
      </c>
      <c r="R93" s="525"/>
      <c r="S93" s="525"/>
      <c r="T93" s="525"/>
      <c r="U93" s="525"/>
      <c r="V93" s="525"/>
      <c r="W93" s="525"/>
      <c r="X93" s="525"/>
      <c r="Y93" s="526"/>
      <c r="Z93" s="137"/>
      <c r="AA93" s="138"/>
      <c r="AB93" s="138"/>
      <c r="AC93" s="137"/>
      <c r="AD93" s="5"/>
    </row>
    <row r="94" spans="1:48" x14ac:dyDescent="0.3">
      <c r="A94" s="136"/>
      <c r="B94" s="139"/>
      <c r="C94" s="140"/>
      <c r="D94" s="141"/>
      <c r="E94" s="142"/>
      <c r="F94" s="142"/>
      <c r="G94" s="143"/>
      <c r="H94" s="144"/>
      <c r="I94" s="145"/>
      <c r="J94" s="146"/>
      <c r="K94" s="139"/>
      <c r="L94" s="139"/>
      <c r="M94" s="139"/>
      <c r="N94" s="139"/>
      <c r="O94" s="139"/>
      <c r="P94" s="147"/>
      <c r="Q94" s="147"/>
      <c r="R94" s="147"/>
      <c r="S94" s="147"/>
      <c r="T94" s="148"/>
      <c r="U94" s="149"/>
      <c r="V94" s="138"/>
      <c r="W94" s="137"/>
      <c r="X94" s="150"/>
      <c r="Y94" s="151"/>
      <c r="Z94" s="150"/>
      <c r="AA94" s="138"/>
      <c r="AB94" s="138"/>
      <c r="AC94" s="137"/>
      <c r="AD94" s="5"/>
    </row>
    <row r="95" spans="1:48" x14ac:dyDescent="0.3">
      <c r="A95" s="136"/>
      <c r="B95" s="139"/>
      <c r="C95" s="140"/>
      <c r="D95" s="141"/>
      <c r="E95" s="142"/>
      <c r="F95" s="142"/>
      <c r="G95" s="143"/>
      <c r="H95" s="144"/>
      <c r="I95" s="145"/>
      <c r="J95" s="146"/>
      <c r="K95" s="139"/>
      <c r="L95" s="139"/>
      <c r="M95" s="139"/>
      <c r="N95" s="139"/>
      <c r="O95" s="139"/>
      <c r="P95" s="147"/>
      <c r="Q95" s="147"/>
      <c r="R95" s="147"/>
      <c r="S95" s="147"/>
      <c r="T95" s="148"/>
      <c r="U95" s="149"/>
      <c r="V95" s="138"/>
      <c r="W95" s="137"/>
      <c r="X95" s="150"/>
      <c r="Y95" s="151"/>
      <c r="Z95" s="150"/>
      <c r="AA95" s="138"/>
      <c r="AB95" s="138"/>
      <c r="AC95" s="137"/>
      <c r="AD95" s="5"/>
    </row>
  </sheetData>
  <sheetProtection insertRows="0"/>
  <mergeCells count="288">
    <mergeCell ref="A61:B61"/>
    <mergeCell ref="D61:E61"/>
    <mergeCell ref="F61:H61"/>
    <mergeCell ref="I61:T61"/>
    <mergeCell ref="U61:AB61"/>
    <mergeCell ref="A67:B67"/>
    <mergeCell ref="D67:E67"/>
    <mergeCell ref="F67:H67"/>
    <mergeCell ref="I67:T67"/>
    <mergeCell ref="U67:AB67"/>
    <mergeCell ref="Z7:AB7"/>
    <mergeCell ref="D8:G8"/>
    <mergeCell ref="H8:K8"/>
    <mergeCell ref="L8:T8"/>
    <mergeCell ref="A9:T9"/>
    <mergeCell ref="AC5:AC6"/>
    <mergeCell ref="A16:B16"/>
    <mergeCell ref="B46:B49"/>
    <mergeCell ref="C46:C49"/>
    <mergeCell ref="K46:K47"/>
    <mergeCell ref="L46:L47"/>
    <mergeCell ref="O46:O47"/>
    <mergeCell ref="P46:P47"/>
    <mergeCell ref="S46:T46"/>
    <mergeCell ref="Q47:T49"/>
    <mergeCell ref="AA5:AA6"/>
    <mergeCell ref="U17:Y17"/>
    <mergeCell ref="U42:Y44"/>
    <mergeCell ref="O36:O37"/>
    <mergeCell ref="P36:P37"/>
    <mergeCell ref="S36:T36"/>
    <mergeCell ref="U47:Y49"/>
    <mergeCell ref="U16:AB16"/>
    <mergeCell ref="A22:B22"/>
    <mergeCell ref="D22:E22"/>
    <mergeCell ref="F22:H22"/>
    <mergeCell ref="I22:T22"/>
    <mergeCell ref="U22:AB22"/>
    <mergeCell ref="A28:B28"/>
    <mergeCell ref="D28:E28"/>
    <mergeCell ref="F28:H28"/>
    <mergeCell ref="I28:T28"/>
    <mergeCell ref="U28:AB28"/>
    <mergeCell ref="B57:B60"/>
    <mergeCell ref="S57:T57"/>
    <mergeCell ref="Q58:T60"/>
    <mergeCell ref="K63:K64"/>
    <mergeCell ref="L63:L64"/>
    <mergeCell ref="M63:M64"/>
    <mergeCell ref="N63:N64"/>
    <mergeCell ref="O63:O64"/>
    <mergeCell ref="A50:B50"/>
    <mergeCell ref="P63:P64"/>
    <mergeCell ref="S63:T63"/>
    <mergeCell ref="Q64:T66"/>
    <mergeCell ref="L57:L58"/>
    <mergeCell ref="M57:M58"/>
    <mergeCell ref="N57:N58"/>
    <mergeCell ref="O57:O58"/>
    <mergeCell ref="P57:P58"/>
    <mergeCell ref="C63:C66"/>
    <mergeCell ref="B63:B66"/>
    <mergeCell ref="B93:G93"/>
    <mergeCell ref="H93:M93"/>
    <mergeCell ref="N93:P93"/>
    <mergeCell ref="Q93:Y93"/>
    <mergeCell ref="B89:G89"/>
    <mergeCell ref="H89:M89"/>
    <mergeCell ref="N89:P89"/>
    <mergeCell ref="Q89:Y89"/>
    <mergeCell ref="B90:G90"/>
    <mergeCell ref="H90:M90"/>
    <mergeCell ref="N90:P90"/>
    <mergeCell ref="Q90:Y90"/>
    <mergeCell ref="B91:G91"/>
    <mergeCell ref="H91:M91"/>
    <mergeCell ref="N91:P91"/>
    <mergeCell ref="Q91:Y91"/>
    <mergeCell ref="B92:G92"/>
    <mergeCell ref="H92:M92"/>
    <mergeCell ref="N92:P92"/>
    <mergeCell ref="Q92:Y92"/>
    <mergeCell ref="B87:G87"/>
    <mergeCell ref="H87:M87"/>
    <mergeCell ref="N87:P87"/>
    <mergeCell ref="Q87:Y87"/>
    <mergeCell ref="B88:G88"/>
    <mergeCell ref="H88:M88"/>
    <mergeCell ref="N88:P88"/>
    <mergeCell ref="Q88:Y88"/>
    <mergeCell ref="C79:C82"/>
    <mergeCell ref="K79:K80"/>
    <mergeCell ref="L79:L80"/>
    <mergeCell ref="M79:M80"/>
    <mergeCell ref="N79:N80"/>
    <mergeCell ref="O79:O80"/>
    <mergeCell ref="B86:G86"/>
    <mergeCell ref="H86:M86"/>
    <mergeCell ref="N86:P86"/>
    <mergeCell ref="O74:O75"/>
    <mergeCell ref="Q86:Y86"/>
    <mergeCell ref="C52:C55"/>
    <mergeCell ref="K52:K53"/>
    <mergeCell ref="L52:L53"/>
    <mergeCell ref="M52:M53"/>
    <mergeCell ref="N52:N53"/>
    <mergeCell ref="O52:O53"/>
    <mergeCell ref="P52:P53"/>
    <mergeCell ref="S52:T52"/>
    <mergeCell ref="Q53:T55"/>
    <mergeCell ref="U64:Y66"/>
    <mergeCell ref="C57:C60"/>
    <mergeCell ref="K57:K58"/>
    <mergeCell ref="P74:P75"/>
    <mergeCell ref="S74:T74"/>
    <mergeCell ref="Q75:T77"/>
    <mergeCell ref="Z58:AC60"/>
    <mergeCell ref="B79:B82"/>
    <mergeCell ref="U58:Y60"/>
    <mergeCell ref="P79:P80"/>
    <mergeCell ref="S79:T79"/>
    <mergeCell ref="Q80:T82"/>
    <mergeCell ref="U80:Y82"/>
    <mergeCell ref="Z80:AC82"/>
    <mergeCell ref="Z75:AC77"/>
    <mergeCell ref="Z70:AC72"/>
    <mergeCell ref="U78:Y78"/>
    <mergeCell ref="S69:T69"/>
    <mergeCell ref="Q70:T72"/>
    <mergeCell ref="U70:Y72"/>
    <mergeCell ref="U73:Y73"/>
    <mergeCell ref="U75:Y77"/>
    <mergeCell ref="B74:B77"/>
    <mergeCell ref="C74:C77"/>
    <mergeCell ref="K74:K75"/>
    <mergeCell ref="L74:L75"/>
    <mergeCell ref="M74:M75"/>
    <mergeCell ref="N74:N75"/>
    <mergeCell ref="U50:AB50"/>
    <mergeCell ref="Z47:AC49"/>
    <mergeCell ref="N46:N47"/>
    <mergeCell ref="Q37:T39"/>
    <mergeCell ref="K36:K37"/>
    <mergeCell ref="L36:L37"/>
    <mergeCell ref="Z19:AC21"/>
    <mergeCell ref="K41:K42"/>
    <mergeCell ref="L41:L42"/>
    <mergeCell ref="B36:B39"/>
    <mergeCell ref="C36:C39"/>
    <mergeCell ref="B41:B44"/>
    <mergeCell ref="C41:C44"/>
    <mergeCell ref="O41:O42"/>
    <mergeCell ref="E26:J26"/>
    <mergeCell ref="L24:L25"/>
    <mergeCell ref="M24:M25"/>
    <mergeCell ref="B24:B27"/>
    <mergeCell ref="C24:C27"/>
    <mergeCell ref="N24:N25"/>
    <mergeCell ref="E25:J25"/>
    <mergeCell ref="L30:L31"/>
    <mergeCell ref="M30:M31"/>
    <mergeCell ref="N30:N31"/>
    <mergeCell ref="M36:M37"/>
    <mergeCell ref="N36:N37"/>
    <mergeCell ref="M41:M42"/>
    <mergeCell ref="N41:N42"/>
    <mergeCell ref="AC1:AC2"/>
    <mergeCell ref="U31:Y33"/>
    <mergeCell ref="Z42:AC44"/>
    <mergeCell ref="P30:P31"/>
    <mergeCell ref="S30:T30"/>
    <mergeCell ref="U29:Y29"/>
    <mergeCell ref="U35:Y35"/>
    <mergeCell ref="Z31:AC33"/>
    <mergeCell ref="U5:U6"/>
    <mergeCell ref="V5:V6"/>
    <mergeCell ref="N5:P5"/>
    <mergeCell ref="S18:T18"/>
    <mergeCell ref="P6:T6"/>
    <mergeCell ref="Q19:T21"/>
    <mergeCell ref="P18:P19"/>
    <mergeCell ref="N18:N19"/>
    <mergeCell ref="AB1:AB2"/>
    <mergeCell ref="U1:Y1"/>
    <mergeCell ref="P1:T1"/>
    <mergeCell ref="Z5:Z6"/>
    <mergeCell ref="K6:O6"/>
    <mergeCell ref="M18:M19"/>
    <mergeCell ref="O24:O25"/>
    <mergeCell ref="O30:O31"/>
    <mergeCell ref="A1:A2"/>
    <mergeCell ref="B1:B2"/>
    <mergeCell ref="E1:H4"/>
    <mergeCell ref="I3:I4"/>
    <mergeCell ref="I1:I2"/>
    <mergeCell ref="D16:E16"/>
    <mergeCell ref="F16:H16"/>
    <mergeCell ref="U45:Y45"/>
    <mergeCell ref="B30:B33"/>
    <mergeCell ref="C30:C33"/>
    <mergeCell ref="K30:K31"/>
    <mergeCell ref="A5:G5"/>
    <mergeCell ref="K18:K19"/>
    <mergeCell ref="E19:J19"/>
    <mergeCell ref="E20:J20"/>
    <mergeCell ref="B18:B21"/>
    <mergeCell ref="A7:K7"/>
    <mergeCell ref="L18:L19"/>
    <mergeCell ref="A6:D6"/>
    <mergeCell ref="E6:J6"/>
    <mergeCell ref="J5:K5"/>
    <mergeCell ref="C18:C21"/>
    <mergeCell ref="U23:Y23"/>
    <mergeCell ref="O18:O19"/>
    <mergeCell ref="AA1:AA2"/>
    <mergeCell ref="J3:J4"/>
    <mergeCell ref="K3:K4"/>
    <mergeCell ref="L3:L4"/>
    <mergeCell ref="M3:M4"/>
    <mergeCell ref="N3:N4"/>
    <mergeCell ref="O3:O4"/>
    <mergeCell ref="J1:J2"/>
    <mergeCell ref="K1:K2"/>
    <mergeCell ref="L1:L2"/>
    <mergeCell ref="M1:M2"/>
    <mergeCell ref="N1:N2"/>
    <mergeCell ref="O1:O2"/>
    <mergeCell ref="Z1:Z2"/>
    <mergeCell ref="Z3:AC4"/>
    <mergeCell ref="X5:X6"/>
    <mergeCell ref="Y5:Y6"/>
    <mergeCell ref="A15:T15"/>
    <mergeCell ref="P4:T4"/>
    <mergeCell ref="L7:T7"/>
    <mergeCell ref="U7:Y7"/>
    <mergeCell ref="A12:T12"/>
    <mergeCell ref="A13:T13"/>
    <mergeCell ref="A14:T14"/>
    <mergeCell ref="A3:D4"/>
    <mergeCell ref="A10:T10"/>
    <mergeCell ref="A11:T11"/>
    <mergeCell ref="P2:T3"/>
    <mergeCell ref="U3:Y3"/>
    <mergeCell ref="U4:Y4"/>
    <mergeCell ref="U2:Y2"/>
    <mergeCell ref="S41:T41"/>
    <mergeCell ref="U40:Y40"/>
    <mergeCell ref="U19:Y21"/>
    <mergeCell ref="U25:Y27"/>
    <mergeCell ref="P41:P42"/>
    <mergeCell ref="Q42:T44"/>
    <mergeCell ref="W5:W6"/>
    <mergeCell ref="U37:Y39"/>
    <mergeCell ref="I16:T16"/>
    <mergeCell ref="E31:J31"/>
    <mergeCell ref="E32:J32"/>
    <mergeCell ref="S24:T24"/>
    <mergeCell ref="P24:P25"/>
    <mergeCell ref="Q31:T33"/>
    <mergeCell ref="Q25:T27"/>
    <mergeCell ref="B52:B55"/>
    <mergeCell ref="D50:E50"/>
    <mergeCell ref="F50:H50"/>
    <mergeCell ref="K24:K25"/>
    <mergeCell ref="O69:O70"/>
    <mergeCell ref="P69:P70"/>
    <mergeCell ref="U56:Y56"/>
    <mergeCell ref="U68:Y68"/>
    <mergeCell ref="Z25:AC27"/>
    <mergeCell ref="Z37:AC39"/>
    <mergeCell ref="Z53:AC55"/>
    <mergeCell ref="U53:Y55"/>
    <mergeCell ref="M46:M47"/>
    <mergeCell ref="Z64:AC66"/>
    <mergeCell ref="U51:Y51"/>
    <mergeCell ref="U62:Y62"/>
    <mergeCell ref="I50:T50"/>
    <mergeCell ref="B69:B72"/>
    <mergeCell ref="C69:C72"/>
    <mergeCell ref="K69:K70"/>
    <mergeCell ref="L69:L70"/>
    <mergeCell ref="A34:B34"/>
    <mergeCell ref="D34:E34"/>
    <mergeCell ref="F34:H34"/>
    <mergeCell ref="I34:T34"/>
    <mergeCell ref="U34:AB34"/>
    <mergeCell ref="M69:M70"/>
    <mergeCell ref="N69:N70"/>
  </mergeCells>
  <hyperlinks>
    <hyperlink ref="Q88" r:id="rId1"/>
    <hyperlink ref="Q89" r:id="rId2"/>
    <hyperlink ref="Q87" r:id="rId3"/>
  </hyperlinks>
  <pageMargins left="0.25" right="0.25" top="0" bottom="0" header="0" footer="0"/>
  <pageSetup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RUN SHEET</vt:lpstr>
      <vt:lpstr>'RUN SHEET'!Print_Area</vt:lpstr>
      <vt:lpstr>'RUN SHEET'!Print_Titles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Frank Larkin</cp:lastModifiedBy>
  <cp:lastPrinted>2018-11-28T22:25:57Z</cp:lastPrinted>
  <dcterms:created xsi:type="dcterms:W3CDTF">2013-09-03T22:11:00Z</dcterms:created>
  <dcterms:modified xsi:type="dcterms:W3CDTF">2019-03-11T20:56:25Z</dcterms:modified>
</cp:coreProperties>
</file>